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 tabRatio="832" activeTab="5"/>
  </bookViews>
  <sheets>
    <sheet name="перефиксация ТП-147" sheetId="21" r:id="rId1"/>
    <sheet name="перефиксация СП-18" sheetId="19" r:id="rId2"/>
    <sheet name="перефиксация СП-14" sheetId="13" r:id="rId3"/>
    <sheet name="СП-13" sheetId="22" r:id="rId4"/>
    <sheet name="перефиксация СП-4" sheetId="15" r:id="rId5"/>
    <sheet name="перефиксация СП-1" sheetId="17" r:id="rId6"/>
  </sheets>
  <definedNames>
    <definedName name="_xlnm.Print_Area" localSheetId="5">'перефиксация СП-1'!$A$1:$E$41</definedName>
    <definedName name="_xlnm.Print_Area" localSheetId="2">'перефиксация СП-14'!$A$1:$E$41</definedName>
    <definedName name="_xlnm.Print_Area" localSheetId="1">'перефиксация СП-18'!$A$1:$E$37</definedName>
    <definedName name="_xlnm.Print_Area" localSheetId="4">'перефиксация СП-4'!$A$1:$E$36</definedName>
    <definedName name="_xlnm.Print_Area" localSheetId="0">'перефиксация ТП-147'!$A$1:$E$40</definedName>
    <definedName name="_xlnm.Print_Area" localSheetId="3">'СП-13'!$A$1:$E$41</definedName>
  </definedNames>
  <calcPr calcId="145621"/>
</workbook>
</file>

<file path=xl/calcChain.xml><?xml version="1.0" encoding="utf-8"?>
<calcChain xmlns="http://schemas.openxmlformats.org/spreadsheetml/2006/main">
  <c r="F30" i="22" l="1"/>
  <c r="F29" i="22"/>
  <c r="H28" i="22"/>
  <c r="G28" i="22"/>
  <c r="F28" i="22"/>
  <c r="H27" i="22"/>
  <c r="G27" i="22"/>
  <c r="F27" i="22"/>
  <c r="G26" i="22"/>
  <c r="F26" i="22"/>
  <c r="F29" i="21"/>
  <c r="F28" i="21"/>
  <c r="H27" i="21"/>
  <c r="G27" i="21"/>
  <c r="F27" i="21"/>
  <c r="G26" i="21"/>
  <c r="F26" i="21"/>
  <c r="F26" i="19" l="1"/>
  <c r="F25" i="19"/>
  <c r="H24" i="19"/>
  <c r="G24" i="19"/>
  <c r="F24" i="19"/>
  <c r="G23" i="19"/>
  <c r="F23" i="19"/>
  <c r="F30" i="17"/>
  <c r="F29" i="17"/>
  <c r="H28" i="17"/>
  <c r="G28" i="17"/>
  <c r="F28" i="17"/>
  <c r="H27" i="17"/>
  <c r="G27" i="17"/>
  <c r="F27" i="17"/>
  <c r="G26" i="17"/>
  <c r="F26" i="17"/>
  <c r="F30" i="13" l="1"/>
  <c r="F29" i="13"/>
  <c r="F28" i="13"/>
  <c r="G28" i="13"/>
  <c r="H28" i="13"/>
  <c r="G27" i="13"/>
  <c r="H27" i="13"/>
  <c r="F27" i="13"/>
  <c r="G26" i="13"/>
  <c r="F26" i="13"/>
</calcChain>
</file>

<file path=xl/sharedStrings.xml><?xml version="1.0" encoding="utf-8"?>
<sst xmlns="http://schemas.openxmlformats.org/spreadsheetml/2006/main" count="515" uniqueCount="142">
  <si>
    <t>№ п\п</t>
  </si>
  <si>
    <t>Виды работ</t>
  </si>
  <si>
    <t>Ед. изм.</t>
  </si>
  <si>
    <t>Кол-во</t>
  </si>
  <si>
    <t>Примечание</t>
  </si>
  <si>
    <t>опора</t>
  </si>
  <si>
    <t>м</t>
  </si>
  <si>
    <t>Все работы выполняются вблизи объектов, находящихся под высоким напряжением, в т.ч. в охранной зоне действующей воздушной линии электропередач</t>
  </si>
  <si>
    <t>шт.</t>
  </si>
  <si>
    <t>м3</t>
  </si>
  <si>
    <t>Демонтаж опусков из круглой стали диам. 12 для заземления опор</t>
  </si>
  <si>
    <t>т</t>
  </si>
  <si>
    <t>Погрузка демонтируемых конструкций, перевозка на расстояние 2 км и разгрузка</t>
  </si>
  <si>
    <t>кол-во</t>
  </si>
  <si>
    <t>ПНР КЛ-0,4 кВ</t>
  </si>
  <si>
    <t>Выполнение СМР</t>
  </si>
  <si>
    <t>Фазировка жил кабеля</t>
  </si>
  <si>
    <t xml:space="preserve">Измерение сопротивления изоляции </t>
  </si>
  <si>
    <t>фазировка</t>
  </si>
  <si>
    <t>линия</t>
  </si>
  <si>
    <t xml:space="preserve">Разработка грунта вручную в траншеях </t>
  </si>
  <si>
    <t>Шурфление</t>
  </si>
  <si>
    <t>Прокладка кабеля по металлоконструкциям с креплением кабеля по всей длине</t>
  </si>
  <si>
    <t>Монтаж концевых кабельных муфт</t>
  </si>
  <si>
    <t>Присоединение к зажимам жил кабелей к устройствам</t>
  </si>
  <si>
    <t>Устройство постели под кабель</t>
  </si>
  <si>
    <t>8 плит ж.б. 6000*2000*180 мм
Материал заказчика</t>
  </si>
  <si>
    <t>8 плит ж.б. 6000*2000*180 мм</t>
  </si>
  <si>
    <t>Погрузка демонтируемых ж.б. плит, перевозка на расстояние 2 км и разгрузка</t>
  </si>
  <si>
    <t>Демонтаж железобетонной опоры ВЛИ-0,4 кВ с траверсами без приставок, одностоечной без подкоса (П20-3Н)</t>
  </si>
  <si>
    <t xml:space="preserve">группа грунтов - 2; </t>
  </si>
  <si>
    <t>группа грунтов - 2;</t>
  </si>
  <si>
    <t>Демонтаж распределительных шкафов 2000х600 мм</t>
  </si>
  <si>
    <t xml:space="preserve">шт. </t>
  </si>
  <si>
    <t>Отключение жил проводов</t>
  </si>
  <si>
    <t>Демонтаж ограждения ИВРУ</t>
  </si>
  <si>
    <t>м2</t>
  </si>
  <si>
    <t>Засыпка вручную траншей, пазух котлованов и ям, группа грунтов 2 с трамбовкой.</t>
  </si>
  <si>
    <t>Монтаж соеденительных кабельных муфт</t>
  </si>
  <si>
    <t>Устройство подъезной дороги из ж.б. плит (ПАГ-18)</t>
  </si>
  <si>
    <t>Разборка подъезной дороги из ж.б. плит (ПАГ-18)</t>
  </si>
  <si>
    <t>Демонтаж железобетонной опоры ВЛИ-0,4 кВ с траверсами без приставок, одностоечной с одним подкосом (А10-2), включая демонтаж ж/б плиты П-3И</t>
  </si>
  <si>
    <t>Демонтаж железобетонной опоры ВЛИ-0,4 кВ  с траверсами без приставок, одностоечной с двумя подкосами (УАж20-1), включая демонтаж ж/б плиты П-3И</t>
  </si>
  <si>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
- стойка опоры (ж/б) - 1125 кг*2 шт.;
- плита П-3И (ж/б) - 110 кг*2 шт.
- стальные конструкции - 45,82 кг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- стойка опоры (ж/б) - 1125 кг. х 2 х 4 = 9000 кг;                                                                   - плита П-3И (ж/б) - 110 кг х 2 х 4=880 кг                                                                                       - стальные конструкции - 45,82 кг х 4 = 183,28 кг </t>
    </r>
  </si>
  <si>
    <r>
      <t xml:space="preserve">Вес одного шкафа: 90кг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90 кг х 2 = 180 кг</t>
    </r>
  </si>
  <si>
    <r>
      <t xml:space="preserve">Количиство столбов: 5 (9,6 кг шт.)
Сетка: 3 шт. размером 2500*1700 (2,35 кг. 1 секции.)
Калитка (ворота): 1шт. (12,3 кг)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0,067 т</t>
    </r>
  </si>
  <si>
    <t>Приложение № 1</t>
  </si>
  <si>
    <t>Ведомость объемов работ по перефиксации КЛ-0,4 кВ из ИВРУ в СП-14</t>
  </si>
  <si>
    <r>
      <t xml:space="preserve">8 плит ж.б. 6000*2000*180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5,4 т.</t>
    </r>
    <r>
      <rPr>
        <b/>
        <sz val="12"/>
        <color theme="1"/>
        <rFont val="Times New Roman"/>
        <family val="1"/>
        <charset val="204"/>
      </rPr>
      <t xml:space="preserve">; 
объем одной плиты: </t>
    </r>
    <r>
      <rPr>
        <sz val="12"/>
        <color theme="1"/>
        <rFont val="Times New Roman"/>
        <family val="1"/>
        <charset val="204"/>
      </rPr>
      <t>2,16 м3;</t>
    </r>
    <r>
      <rPr>
        <b/>
        <sz val="12"/>
        <color theme="1"/>
        <rFont val="Times New Roman"/>
        <family val="1"/>
        <charset val="204"/>
      </rPr>
      <t xml:space="preserve"> 
общий вес плит: </t>
    </r>
    <r>
      <rPr>
        <sz val="12"/>
        <color theme="1"/>
        <rFont val="Times New Roman"/>
        <family val="1"/>
        <charset val="204"/>
      </rPr>
      <t>43,2 т</t>
    </r>
  </si>
  <si>
    <t>Прокладка кабеля в траншее</t>
  </si>
  <si>
    <t>Покрытие кабеля плитами ПЗК 360х480х16 мм, проложенного в траншее</t>
  </si>
  <si>
    <t>п.м./шт</t>
  </si>
  <si>
    <t>ПЗК 360х480х16 мм</t>
  </si>
  <si>
    <t>50/139</t>
  </si>
  <si>
    <t xml:space="preserve">АПвБбШп 4х16 - 20 м (вес 1 м - 0,93 кг); 
АПвБбШп 4х25 - 20 м (вес 1 м - 1,41 кг); 
АПвБбШп 4х35 - 20 м (вес 1 м - 1,73 кг); 
АПвБбШп 4х70 - 20 м (вес 1 м - 1,77 кг); </t>
  </si>
  <si>
    <t xml:space="preserve">для АПвБбШп 4х16- 2 шт. (4ПСТп(б) - 1 16/25(Б);   
для АПвБбШп 4х25 - 2 шт. (4ПСТп(б) - 1 25/50(Б);                                                               для АПвБбШп 4х35 - 2 шт. (4ПСТп(б) - 1 25/50(Б);
для АПвБбШп 4х70 - 2 шт. (4ПСТп(б) - 1 70/120(Б);                               </t>
  </si>
  <si>
    <t>сеч. 16 - 8 шт.                                       
сеч. 25 - 8 шт.                                                                                                   сеч. 35 - 8 шт.
сеч. 70 - 8 шт.</t>
  </si>
  <si>
    <t>Обратная засыпка траншеи песком</t>
  </si>
  <si>
    <t>Посев газонов вручную</t>
  </si>
  <si>
    <t>Демонтаж ИВРУ в районе СП-14 демонтаж ВЛ-0,4 кВ от КТП-10 до ИВРУ</t>
  </si>
  <si>
    <r>
      <rPr>
        <b/>
        <sz val="12"/>
        <color theme="1"/>
        <rFont val="Times New Roman"/>
        <family val="1"/>
        <charset val="204"/>
      </rPr>
      <t>Вес одной опоры:</t>
    </r>
    <r>
      <rPr>
        <sz val="12"/>
        <color theme="1"/>
        <rFont val="Times New Roman"/>
        <family val="1"/>
        <charset val="204"/>
      </rPr>
      <t xml:space="preserve">                                               
 - стойка опоры (ж/б) - 1125 кг;                              
- стальные конструкции - 27,6 кг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- стойка опоры (ж/б) - 1125 кг. х 11 = 12375 кг;                                                                                                                                                         - стальные конструкции - 27,6 кг х 11 = 303,6 кг </t>
    </r>
  </si>
  <si>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
- стойка опоры (ж/б) - 1125 кг*2 шт.;
- плита П-3И (ж/б) - 110 кг*2 шт.
- стальные конструкции - 45,82 кг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- стойка опоры (ж/б) - 1125 кг. х 2 х 3 = 6750 кг;                                                                   - плита П-3И (ж/б) - 110 кг х 2 х 3=660 кг                                                                                       - стальные конструкции - 45,82 кг х 3 = 137,46 кг </t>
    </r>
  </si>
  <si>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  
- стойка опоры (ж/б) - 1125 кг*3 шт.;                                  
- плита П-3И (ж/б) - 110 кг*3 шт.                            
- стальные конструкции - 71,12 кг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</t>
    </r>
    <r>
      <rPr>
        <sz val="12"/>
        <color theme="1"/>
        <rFont val="Times New Roman"/>
        <family val="1"/>
        <charset val="204"/>
      </rPr>
      <t xml:space="preserve">                                                       - стойка опоры (ж/б) - 1125 кг. х 3 х 3 = 10125 кг;                                                                   - плита П-3И (ж/б) - 110 кг х 3 х 3=990 кг                                                                                       - стальные конструкции - 71,12 кг х 3 = 213,36 кг </t>
    </r>
  </si>
  <si>
    <r>
      <t xml:space="preserve">сталь круглая диаметром 12 мм,                                             вес 1 м - 0,888 кг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0,888 кг х 153 =135,86 кг</t>
    </r>
  </si>
  <si>
    <t xml:space="preserve">Заместитель директора департамента </t>
  </si>
  <si>
    <t>по эксплуатации инженерных систем ООО "ОДПС Сколково"</t>
  </si>
  <si>
    <t>А.В. Рылов</t>
  </si>
  <si>
    <t>Ведомость объемов работ по перефиксации КЛ-0,4 кВ из ИВРУ в СП-4</t>
  </si>
  <si>
    <t>Приложение № 2</t>
  </si>
  <si>
    <t xml:space="preserve">ВБбШв 4х70 - 50 м (вес 1 м - 3,75кг); </t>
  </si>
  <si>
    <t>50/278</t>
  </si>
  <si>
    <t xml:space="preserve">для ВБбШв 4х70 - 1 шт. (4ПСТп(б) - 1 70/120(Б);                               </t>
  </si>
  <si>
    <t>Демонтаж ИВРУ в районе СП-4</t>
  </si>
  <si>
    <r>
      <rPr>
        <b/>
        <sz val="12"/>
        <color theme="1"/>
        <rFont val="Times New Roman"/>
        <family val="1"/>
        <charset val="204"/>
      </rPr>
      <t>вес ж/б конструкций:</t>
    </r>
    <r>
      <rPr>
        <sz val="12"/>
        <color theme="1"/>
        <rFont val="Times New Roman"/>
        <family val="1"/>
        <charset val="204"/>
      </rPr>
      <t xml:space="preserve"> (12375 кг+6750 кг+10125 кг+660 кг+990 кг)/1000= 30,9 т
</t>
    </r>
    <r>
      <rPr>
        <b/>
        <sz val="12"/>
        <color theme="1"/>
        <rFont val="Times New Roman"/>
        <family val="1"/>
        <charset val="204"/>
      </rPr>
      <t>вес стальных конструкций:</t>
    </r>
    <r>
      <rPr>
        <sz val="12"/>
        <color theme="1"/>
        <rFont val="Times New Roman"/>
        <family val="1"/>
        <charset val="204"/>
      </rPr>
      <t xml:space="preserve"> (303,6+137,46+213,36+135,86)/1000 = 0,79 т                                                  </t>
    </r>
    <r>
      <rPr>
        <b/>
        <sz val="12"/>
        <color theme="1"/>
        <rFont val="Times New Roman"/>
        <family val="1"/>
        <charset val="204"/>
      </rPr>
      <t>вес проводов:</t>
    </r>
    <r>
      <rPr>
        <sz val="12"/>
        <color theme="1"/>
        <rFont val="Times New Roman"/>
        <family val="1"/>
        <charset val="204"/>
      </rPr>
      <t xml:space="preserve"> 598/1000=0,598 т
</t>
    </r>
    <r>
      <rPr>
        <b/>
        <sz val="12"/>
        <color theme="1"/>
        <rFont val="Times New Roman"/>
        <family val="1"/>
        <charset val="204"/>
      </rPr>
      <t>шкаф:</t>
    </r>
    <r>
      <rPr>
        <sz val="12"/>
        <color theme="1"/>
        <rFont val="Times New Roman"/>
        <family val="1"/>
        <charset val="204"/>
      </rPr>
      <t xml:space="preserve"> 180 кг/1000=0,18 т
</t>
    </r>
    <r>
      <rPr>
        <b/>
        <sz val="12"/>
        <color theme="1"/>
        <rFont val="Times New Roman"/>
        <family val="1"/>
        <charset val="204"/>
      </rPr>
      <t xml:space="preserve">Ограждение: </t>
    </r>
    <r>
      <rPr>
        <sz val="12"/>
        <color theme="1"/>
        <rFont val="Times New Roman"/>
        <family val="1"/>
        <charset val="204"/>
      </rPr>
      <t xml:space="preserve">0,067 т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30,9 т+0,79 т+0,598 т+0,18 т+0,067=32,535 т</t>
    </r>
  </si>
  <si>
    <t>Ведомость объемов работ по перефиксации КЛ-0,4 кВ из ИВРУ в СП-1</t>
  </si>
  <si>
    <t>Приложение № 3</t>
  </si>
  <si>
    <t xml:space="preserve">АПвБбШп 4х16 - 100 м (вес 1 м - 0,93 кг); 
АПвБбШп 4х25 - 100 м (вес 1 м - 1,036 кг); 
АПвБбШп 4х35 - 100 м (вес 1 м - 1,246 кг); 
АПвБбШп 4х70 - 100 м(вес 1 м - 1,77 кг); </t>
  </si>
  <si>
    <t xml:space="preserve">АПвБбШп 4х16 - 100 м (вес 1 м - 0,93 кг); 
АПвБбШп 4х35 - 100 м (вес 1 м - 1,246 кг); 
АПвБбШп 4х50 - 100 м (вес 1 м - 1,664 кг); 
ВБбШв 4х70 - 50 м (вес 1 м - 3.753 кг); </t>
  </si>
  <si>
    <t xml:space="preserve">АПвБбШп 4х16 - 20 м (вес 1 м - 0,93 кг); 
АПвБбШп 4х35 - 20 м (вес 1 м - 1,246 кг); 
АПвБбШп 4х50 - 20 м (вес 1 м - 1,664 кг); 
ВБбШв 4х70 - 10 м(вес 1 м - 3.753 кг); </t>
  </si>
  <si>
    <t xml:space="preserve">для АПвБбШп 4х16- 2 шт. (4ПСТп(б) - 1 16/25(Б);                                                       для АПвБбШп 4х35 - 2 шт. (4ПСТп(б) - 1 25/50(Б);
для АПвБбШп 4х50 - 2 шт. (4ПСТп(б) - 1 25/50(Б);
для ВБбШв 4х70 - 1 шт. (4ПСТп(б) - 1 70/120(Б);                               </t>
  </si>
  <si>
    <t>сеч. 16 - 8 шт.                                       
сеч. 25 - 8 шт.                                                                                                   сеч. 50 - 8 шт.
сеч. 70 - 4 шт.</t>
  </si>
  <si>
    <t>Демонтаж ИВРУ в районе СП-1 демонтаж ВЛ-0,4 кВ от КТП-2 до ИВРУ</t>
  </si>
  <si>
    <r>
      <rPr>
        <b/>
        <sz val="12"/>
        <color theme="1"/>
        <rFont val="Times New Roman"/>
        <family val="1"/>
        <charset val="204"/>
      </rPr>
      <t>Вес одной опоры:</t>
    </r>
    <r>
      <rPr>
        <sz val="12"/>
        <color theme="1"/>
        <rFont val="Times New Roman"/>
        <family val="1"/>
        <charset val="204"/>
      </rPr>
      <t xml:space="preserve">                                               
 - стойка опоры (ж/б) - 1125 кг;                              
- стальные конструкции - 27,6 кг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- стойка опоры (ж/б) - 1125 кг. х 1 = 1125 кг;                                                                                                                                                         - стальные конструкции - 27,6 кг х 1 = 27,6 кг </t>
    </r>
  </si>
  <si>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
- стойка опоры (ж/б) - 1125 кг*2 шт.;
- плита П-3И (ж/б) - 110 кг*2 шт.
- стальные конструкции - 45,82 кг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- стойка опоры (ж/б) - 1125 кг. х 2 х 2 = 4500 кг;                                                                   - плита П-3И (ж/б) - 110 кг х 2 х 2=440 кг                                                                                       - стальные конструкции - 45,82 кг х 2 = 91,64 кг </t>
    </r>
  </si>
  <si>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  
- стойка опоры (ж/б) - 1125 кг*3 шт.;                                  
- плита П-3И (ж/б) - 110 кг*3 шт.                            
- стальные конструкции - 71,12 кг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</t>
    </r>
    <r>
      <rPr>
        <sz val="12"/>
        <color theme="1"/>
        <rFont val="Times New Roman"/>
        <family val="1"/>
        <charset val="204"/>
      </rPr>
      <t xml:space="preserve">                                                       - стойка опоры (ж/б) - 1125 кг. х 3 х 1 = 3375 кг;                                                                   - плита П-3И (ж/б) - 110 кг х 3 х 1=330 кг                                                                                       - стальные конструкции - 71,12 кг х 1 = 71,12 кг </t>
    </r>
  </si>
  <si>
    <r>
      <t xml:space="preserve">сталь круглая диаметром 12 мм,                                             вес 1 м - 0,888 кг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0,888 кг х 36 =31.968 кг</t>
    </r>
  </si>
  <si>
    <t xml:space="preserve">сеч. 70 - 8 шт.                                                         </t>
  </si>
  <si>
    <r>
      <rPr>
        <b/>
        <sz val="12"/>
        <color theme="1"/>
        <rFont val="Times New Roman"/>
        <family val="1"/>
        <charset val="204"/>
      </rPr>
      <t>вес ж/б конструкций:</t>
    </r>
    <r>
      <rPr>
        <sz val="12"/>
        <color theme="1"/>
        <rFont val="Times New Roman"/>
        <family val="1"/>
        <charset val="204"/>
      </rPr>
      <t xml:space="preserve"> (1125+4500+3375+440+330)/1000= 9,77 т
</t>
    </r>
    <r>
      <rPr>
        <b/>
        <sz val="12"/>
        <color theme="1"/>
        <rFont val="Times New Roman"/>
        <family val="1"/>
        <charset val="204"/>
      </rPr>
      <t>вес стальных конструкций:</t>
    </r>
    <r>
      <rPr>
        <sz val="12"/>
        <color theme="1"/>
        <rFont val="Times New Roman"/>
        <family val="1"/>
        <charset val="204"/>
      </rPr>
      <t xml:space="preserve"> (27,6+91,64+71,12)/1000 = 0,19 т                                                  </t>
    </r>
    <r>
      <rPr>
        <b/>
        <sz val="12"/>
        <color theme="1"/>
        <rFont val="Times New Roman"/>
        <family val="1"/>
        <charset val="204"/>
      </rPr>
      <t>вес проводов:</t>
    </r>
    <r>
      <rPr>
        <sz val="12"/>
        <color theme="1"/>
        <rFont val="Times New Roman"/>
        <family val="1"/>
        <charset val="204"/>
      </rPr>
      <t xml:space="preserve"> 187/1000=0,187 т
</t>
    </r>
    <r>
      <rPr>
        <b/>
        <sz val="12"/>
        <color theme="1"/>
        <rFont val="Times New Roman"/>
        <family val="1"/>
        <charset val="204"/>
      </rPr>
      <t>шкаф:</t>
    </r>
    <r>
      <rPr>
        <sz val="12"/>
        <color theme="1"/>
        <rFont val="Times New Roman"/>
        <family val="1"/>
        <charset val="204"/>
      </rPr>
      <t xml:space="preserve"> 180 кг/1000=0,18 т
</t>
    </r>
    <r>
      <rPr>
        <b/>
        <sz val="12"/>
        <color theme="1"/>
        <rFont val="Times New Roman"/>
        <family val="1"/>
        <charset val="204"/>
      </rPr>
      <t xml:space="preserve">Ограждение: </t>
    </r>
    <r>
      <rPr>
        <sz val="12"/>
        <color theme="1"/>
        <rFont val="Times New Roman"/>
        <family val="1"/>
        <charset val="204"/>
      </rPr>
      <t xml:space="preserve">0,067 т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9,77 т+0,19 т+0,187 т+0,18 т+0,067=10,394 т</t>
    </r>
  </si>
  <si>
    <t>Ведомость объемов работ по перефиксации КЛ-0,4 кВ из ИВРУ в СП-18</t>
  </si>
  <si>
    <t>Приложение № 4</t>
  </si>
  <si>
    <t xml:space="preserve">АПвБбШп 4х16 - 200 м (вес 1 м - 0,93 кг); 
АПвБбШп 4х25 - 100 м (вес 1 м - 1,036 кг); 
ВБбШв 4х70 - 50 м (вес 1 м - 3.753 кг); </t>
  </si>
  <si>
    <t xml:space="preserve">АПвБбШп 4х16 - 40 м (вес 1 м - 0,93 кг); 
АПвБбШп 4х25 - 20 м (вес 1 м - 1,036 кг); 
ВБбШв 4х70 - 10 м (вес 1 м - 3.753 кг); </t>
  </si>
  <si>
    <t xml:space="preserve">для АПвБбШп 4х16- 4шт. (4ПСТп(б) - 1 16/25(Б);  
для АПвБбШп 4х25 - 2 шт. (4ПСТп(б) - 1 25/50(Б);                                                    
для ВБбШв 4х70 - 1 шт. (4ПСТп(б) - 1 70/120(Б);                               </t>
  </si>
  <si>
    <t>сеч. 70 - 4 шт.</t>
  </si>
  <si>
    <t>сеч. 16 - 16 шт.                                       
сеч. 25 - 8 шт.                                                                                                   
сеч. 70 - 4 шт.</t>
  </si>
  <si>
    <t>Демонтаж ИВРУ в районе СП-18 демонтаж ВЛ-0,4 кВ от КТП-7 до ИВРУ</t>
  </si>
  <si>
    <r>
      <rPr>
        <b/>
        <sz val="12"/>
        <color theme="1"/>
        <rFont val="Times New Roman"/>
        <family val="1"/>
        <charset val="204"/>
      </rPr>
      <t>Вес одной опоры:</t>
    </r>
    <r>
      <rPr>
        <sz val="12"/>
        <color theme="1"/>
        <rFont val="Times New Roman"/>
        <family val="1"/>
        <charset val="204"/>
      </rPr>
      <t xml:space="preserve">                                               
 - стойка опоры (ж/б) - 1125 кг;                              
- стальные конструкции - 27,6 кг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- стойка опоры (ж/б) - 1125 кг. х 12 = 13500 кг;                                                                                                                                                         - стальные конструкции - 27,6 кг х 12 = 331,2 кг </t>
    </r>
  </si>
  <si>
    <r>
      <t xml:space="preserve">сталь круглая диаметром 12 мм,                                             вес 1 м - 0,888 кг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0,888 кг х 135 =119,88 кг</t>
    </r>
  </si>
  <si>
    <t xml:space="preserve">Демонтаж провода СИП-2 4х70 в населенной местности  с помощью механизмов </t>
  </si>
  <si>
    <t>Ведомость объемов работ по перефиксации КЛ-0,4 кВ из ИВРУ в ТП-147</t>
  </si>
  <si>
    <t>Приложение № 5</t>
  </si>
  <si>
    <t>Демонтаж ИВРУ в районе ТП-147 демонтаж ВЛ-0,4 кВ от КТП-7 до ИВРУ</t>
  </si>
  <si>
    <t>АПвБбШп 4х16 - 200 м (вес 1 м - 0,93 кг); 
АПвБбШп 4х50 - 200 м (вес 1 м - 1,664 кг); 
ВБбШв 4х70 - 50 м (вес 1 м - 3.753 кг);</t>
  </si>
  <si>
    <t>АПвБбШп 4х16 - 40 м (вес 1 м - 0,93 кг); 
АПвБбШп 4х50 - 40 м (вес 1 м - 1,664 кг); 
ВБбШв 4х70 - 10 м (вес 1 м - 3.753 кг);</t>
  </si>
  <si>
    <t>сеч. 16 - 16 шт.                                       
сеч. 50 - 16 шт.
сеч. 70 - 4 шт.</t>
  </si>
  <si>
    <r>
      <rPr>
        <b/>
        <sz val="12"/>
        <color theme="1"/>
        <rFont val="Times New Roman"/>
        <family val="1"/>
        <charset val="204"/>
      </rPr>
      <t>Вес одной опоры:</t>
    </r>
    <r>
      <rPr>
        <sz val="12"/>
        <color theme="1"/>
        <rFont val="Times New Roman"/>
        <family val="1"/>
        <charset val="204"/>
      </rPr>
      <t xml:space="preserve">                                               
 - стойка опоры (ж/б) - 1125 кг;                              
- стальные конструкции - 27,6 кг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- стойка опоры (ж/б) - 1125 кг. х 6 = 6750 кг;                                                                                                                                                         - стальные конструкции - 27,6 кг х 6 = 165,6 кг </t>
    </r>
  </si>
  <si>
    <t>Ведомость объемов работ по перефиксации КЛ-0,4 кВ из ИВРУ в СП-13</t>
  </si>
  <si>
    <t>Демонтаж ИВРУ в районе СП-13 демонтаж ВЛ-0,4 кВ от КТП-13 до ИВРУ</t>
  </si>
  <si>
    <t>Приложение № 6</t>
  </si>
  <si>
    <t>АПвБбШп 4х16 - 200 м (вес 1 м - 0,93 кг); 
АПвБбШп 4х25 - 100 м (вес 1 м - 1,036 кг); 
АПвБбШп 4х50 - 100 м (вес 1 м - 1,664 кг); 
ВБбШв 4х70 - 50 м (вес 1 м - 3.753 кг);</t>
  </si>
  <si>
    <t>АПвБбШп 4х16 - 40 м (вес 1 м - 0,93 кг); 
АПвБбШп 4х25 - 20 м (вес 1 м - 1,036 кг); 
АПвБбШп 4х50 - 20 м (вес 1 м - 1,664 кг); 
ВБбШв 4х70 - 10 м (вес 1 м - 3.753 кг);</t>
  </si>
  <si>
    <t xml:space="preserve">для АПвБбШп 4х16- 4шт. (4ПСТп(б) - 1 16/25(Б);  
для АПвБбШп 4х25 - 2 шт. (4ПСТп(б) - 1 25/50(Б);                                                    
для АПвБбШп 4х50 - 2 шт. (4ПСТп(б) - 1 25/50(Б); 
для ВБбШв 4х70 - 1 шт. (4ПСТп(б) - 1 70/120(Б);                                                                   </t>
  </si>
  <si>
    <t>сеч. 16 - 16 шт.
сеч. 25 - 8 шт.                                               
сеч. 50 - 8 шт.
сеч. 70 - 4 шт.</t>
  </si>
  <si>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  
- стойка опоры (ж/б) - 1125 кг*3 шт.;                                  
- плита П-3И (ж/б) - 110 кг*3 шт.                            
- стальные конструкции - 71,12 кг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</t>
    </r>
    <r>
      <rPr>
        <sz val="12"/>
        <color theme="1"/>
        <rFont val="Times New Roman"/>
        <family val="1"/>
        <charset val="204"/>
      </rPr>
      <t xml:space="preserve">                                                       - стойка опоры (ж/б) - 1125 кг. х 3= 3375 кг;                                                                   - плита П-3И (ж/б) - 110 кг х 3=330 кг                                                                                       - стальные конструкции - 71,12 кг = 71,12 кг </t>
    </r>
  </si>
  <si>
    <r>
      <rPr>
        <b/>
        <sz val="12"/>
        <color theme="1"/>
        <rFont val="Times New Roman"/>
        <family val="1"/>
        <charset val="204"/>
      </rPr>
      <t>Вес одной опоры:</t>
    </r>
    <r>
      <rPr>
        <sz val="12"/>
        <color theme="1"/>
        <rFont val="Times New Roman"/>
        <family val="1"/>
        <charset val="204"/>
      </rPr>
      <t xml:space="preserve">                                               
 - стойка опоры (ж/б) - 1125 кг;                              
- стальные конструкции - 27,6 кг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- стойка опоры (ж/б) - 1125 кг. х 7 = 9000 кг;                                                                                                                                                         - стальные конструкции - 27,6 кг х 7 = 220,8 кг </t>
    </r>
  </si>
  <si>
    <t>1 траншея 7 КЛ
1 КЛ-0,4 кВ 50 метров + 6 последующие
Песок: 5 м3</t>
  </si>
  <si>
    <t>Песок: 5 м3</t>
  </si>
  <si>
    <t>Подготовка почвы для устройства  газона с внесением растительной земли слоем 15 см механизировано</t>
  </si>
  <si>
    <r>
      <rPr>
        <b/>
        <sz val="12"/>
        <color theme="1"/>
        <rFont val="Times New Roman"/>
        <family val="1"/>
        <charset val="204"/>
      </rPr>
      <t>вес ж/б конструкций:</t>
    </r>
    <r>
      <rPr>
        <sz val="12"/>
        <color theme="1"/>
        <rFont val="Times New Roman"/>
        <family val="1"/>
        <charset val="204"/>
      </rPr>
      <t xml:space="preserve"> (13500+6750+660)/1000= 20,91 т
</t>
    </r>
    <r>
      <rPr>
        <b/>
        <sz val="12"/>
        <color theme="1"/>
        <rFont val="Times New Roman"/>
        <family val="1"/>
        <charset val="204"/>
      </rPr>
      <t>вес стальных конструкций:</t>
    </r>
    <r>
      <rPr>
        <sz val="12"/>
        <color theme="1"/>
        <rFont val="Times New Roman"/>
        <family val="1"/>
        <charset val="204"/>
      </rPr>
      <t xml:space="preserve"> (331,2+137,46+119,88)/1000 = 0,589 т                                                  </t>
    </r>
    <r>
      <rPr>
        <b/>
        <sz val="12"/>
        <color theme="1"/>
        <rFont val="Times New Roman"/>
        <family val="1"/>
        <charset val="204"/>
      </rPr>
      <t>вес проводов:</t>
    </r>
    <r>
      <rPr>
        <sz val="12"/>
        <color theme="1"/>
        <rFont val="Times New Roman"/>
        <family val="1"/>
        <charset val="204"/>
      </rPr>
      <t xml:space="preserve"> 528/1000=0,528 т
</t>
    </r>
    <r>
      <rPr>
        <b/>
        <sz val="12"/>
        <color theme="1"/>
        <rFont val="Times New Roman"/>
        <family val="1"/>
        <charset val="204"/>
      </rPr>
      <t>шкаф:</t>
    </r>
    <r>
      <rPr>
        <sz val="12"/>
        <color theme="1"/>
        <rFont val="Times New Roman"/>
        <family val="1"/>
        <charset val="204"/>
      </rPr>
      <t xml:space="preserve"> 180 кг/1000=0,18 т
</t>
    </r>
    <r>
      <rPr>
        <b/>
        <sz val="12"/>
        <color theme="1"/>
        <rFont val="Times New Roman"/>
        <family val="1"/>
        <charset val="204"/>
      </rPr>
      <t xml:space="preserve">Ограждение: </t>
    </r>
    <r>
      <rPr>
        <sz val="12"/>
        <color theme="1"/>
        <rFont val="Times New Roman"/>
        <family val="1"/>
        <charset val="204"/>
      </rPr>
      <t xml:space="preserve">0,067 т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20,91+0,589+0,528+0,18+0,067=22.274 т</t>
    </r>
  </si>
  <si>
    <t>1 траншея 9 КЛ
1 КЛ-0,4 кВ 50 метров + 8 последующие
Песок: 5 м3</t>
  </si>
  <si>
    <r>
      <rPr>
        <b/>
        <sz val="12"/>
        <color theme="1"/>
        <rFont val="Times New Roman"/>
        <family val="1"/>
        <charset val="204"/>
      </rPr>
      <t>вес ж/б конструкций:</t>
    </r>
    <r>
      <rPr>
        <sz val="12"/>
        <color theme="1"/>
        <rFont val="Times New Roman"/>
        <family val="1"/>
        <charset val="204"/>
      </rPr>
      <t xml:space="preserve"> (6750+9000+880)/1000= 16,63 т
</t>
    </r>
    <r>
      <rPr>
        <b/>
        <sz val="12"/>
        <color theme="1"/>
        <rFont val="Times New Roman"/>
        <family val="1"/>
        <charset val="204"/>
      </rPr>
      <t>вес стальных конструкций:</t>
    </r>
    <r>
      <rPr>
        <sz val="12"/>
        <color theme="1"/>
        <rFont val="Times New Roman"/>
        <family val="1"/>
        <charset val="204"/>
      </rPr>
      <t xml:space="preserve"> (165,6+183,28+79,92)/1000 = 0,429 т                                                  
</t>
    </r>
    <r>
      <rPr>
        <b/>
        <sz val="12"/>
        <color theme="1"/>
        <rFont val="Times New Roman"/>
        <family val="1"/>
        <charset val="204"/>
      </rPr>
      <t>вес проводов:</t>
    </r>
    <r>
      <rPr>
        <sz val="12"/>
        <color theme="1"/>
        <rFont val="Times New Roman"/>
        <family val="1"/>
        <charset val="204"/>
      </rPr>
      <t xml:space="preserve"> 317,53/1000=0,318 т
</t>
    </r>
    <r>
      <rPr>
        <b/>
        <sz val="12"/>
        <color theme="1"/>
        <rFont val="Times New Roman"/>
        <family val="1"/>
        <charset val="204"/>
      </rPr>
      <t>шкаф:</t>
    </r>
    <r>
      <rPr>
        <sz val="12"/>
        <color theme="1"/>
        <rFont val="Times New Roman"/>
        <family val="1"/>
        <charset val="204"/>
      </rPr>
      <t xml:space="preserve"> 270 кг/1000=0,27 т
</t>
    </r>
    <r>
      <rPr>
        <b/>
        <sz val="12"/>
        <color theme="1"/>
        <rFont val="Times New Roman"/>
        <family val="1"/>
        <charset val="204"/>
      </rPr>
      <t xml:space="preserve">Ограждение: </t>
    </r>
    <r>
      <rPr>
        <sz val="12"/>
        <color theme="1"/>
        <rFont val="Times New Roman"/>
        <family val="1"/>
        <charset val="204"/>
      </rPr>
      <t xml:space="preserve">0,067 т     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16,63+0,429+0,318+0,27+0,067=17,714 т</t>
    </r>
  </si>
  <si>
    <r>
      <t xml:space="preserve">сталь круглая диаметром 12 мм, 
вес 1 м - 0,888 кг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0,888 кг х 90 =79,92 кг                 
</t>
    </r>
    <r>
      <rPr>
        <b/>
        <sz val="12"/>
        <color theme="1"/>
        <rFont val="Times New Roman"/>
        <family val="1"/>
        <charset val="204"/>
      </rPr>
      <t/>
    </r>
  </si>
  <si>
    <r>
      <t xml:space="preserve">Вес одного шкафа: 90кг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90 кг х 3 = 270 кг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</si>
  <si>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1 траншея 8 КЛ
1 КЛ-0,4 кВ 50 метров + 7 последующие
Песок: 5 м3</t>
  </si>
  <si>
    <t>1 траншея 1 КЛ
1 КЛ-0,4 кВ 50 метров
Песок: 1,6 м3</t>
  </si>
  <si>
    <r>
      <t xml:space="preserve">шкаф: </t>
    </r>
    <r>
      <rPr>
        <sz val="12"/>
        <color theme="1"/>
        <rFont val="Times New Roman"/>
        <family val="1"/>
        <charset val="204"/>
      </rPr>
      <t>90 кг/1000=0,09 т</t>
    </r>
    <r>
      <rPr>
        <b/>
        <sz val="12"/>
        <color theme="1"/>
        <rFont val="Times New Roman"/>
        <family val="1"/>
        <charset val="204"/>
      </rPr>
      <t xml:space="preserve">
Ограждение: </t>
    </r>
    <r>
      <rPr>
        <sz val="12"/>
        <color theme="1"/>
        <rFont val="Times New Roman"/>
        <family val="1"/>
        <charset val="204"/>
      </rPr>
      <t xml:space="preserve">0,067 т 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0,09+0,067=0,157 т</t>
    </r>
  </si>
  <si>
    <r>
      <t xml:space="preserve">Вес одного шкафа: 90кг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90 кг х 1 = 90 кг</t>
    </r>
  </si>
  <si>
    <r>
      <rPr>
        <b/>
        <sz val="12"/>
        <color theme="1"/>
        <rFont val="Times New Roman"/>
        <family val="1"/>
        <charset val="204"/>
      </rPr>
      <t>вес ж/б конструкций:</t>
    </r>
    <r>
      <rPr>
        <sz val="12"/>
        <color theme="1"/>
        <rFont val="Times New Roman"/>
        <family val="1"/>
        <charset val="204"/>
      </rPr>
      <t xml:space="preserve"> (9000+4500+3375+440+330)/1000= 17,645 т
</t>
    </r>
    <r>
      <rPr>
        <b/>
        <sz val="12"/>
        <color theme="1"/>
        <rFont val="Times New Roman"/>
        <family val="1"/>
        <charset val="204"/>
      </rPr>
      <t>вес стальных конструкций:</t>
    </r>
    <r>
      <rPr>
        <sz val="12"/>
        <color theme="1"/>
        <rFont val="Times New Roman"/>
        <family val="1"/>
        <charset val="204"/>
      </rPr>
      <t xml:space="preserve"> (220,8+91,64+71,12+87,912)/1000 = 0,471 т                                                  
</t>
    </r>
    <r>
      <rPr>
        <b/>
        <sz val="12"/>
        <color theme="1"/>
        <rFont val="Times New Roman"/>
        <family val="1"/>
        <charset val="204"/>
      </rPr>
      <t>вес проводов:</t>
    </r>
    <r>
      <rPr>
        <sz val="12"/>
        <color theme="1"/>
        <rFont val="Times New Roman"/>
        <family val="1"/>
        <charset val="204"/>
      </rPr>
      <t xml:space="preserve"> 317,53/1000=0,381 т
</t>
    </r>
    <r>
      <rPr>
        <b/>
        <sz val="12"/>
        <color theme="1"/>
        <rFont val="Times New Roman"/>
        <family val="1"/>
        <charset val="204"/>
      </rPr>
      <t>шкаф:</t>
    </r>
    <r>
      <rPr>
        <sz val="12"/>
        <color theme="1"/>
        <rFont val="Times New Roman"/>
        <family val="1"/>
        <charset val="204"/>
      </rPr>
      <t xml:space="preserve"> 270 кг/1000=0,27 т
</t>
    </r>
    <r>
      <rPr>
        <b/>
        <sz val="12"/>
        <color theme="1"/>
        <rFont val="Times New Roman"/>
        <family val="1"/>
        <charset val="204"/>
      </rPr>
      <t xml:space="preserve">Ограждение: </t>
    </r>
    <r>
      <rPr>
        <sz val="12"/>
        <color theme="1"/>
        <rFont val="Times New Roman"/>
        <family val="1"/>
        <charset val="204"/>
      </rPr>
      <t xml:space="preserve">0,067 т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17,645+0,471+0,381+0,27+0,067=18,834 т</t>
    </r>
  </si>
  <si>
    <r>
      <t xml:space="preserve">Вес одного шкафа: 90кг         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90 кг х 3 = 270 кг</t>
    </r>
  </si>
  <si>
    <r>
      <t xml:space="preserve">сталь круглая диаметром 12 мм,                                             
вес 1 м - 0,888 кг                   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0,888 кг х 99=87,9 кг</t>
    </r>
  </si>
  <si>
    <t xml:space="preserve">для АПвБбШп 4х16- 4 шт. (4ПКТп(б) - 1 16/25(Б) нг-LS;   
для АПвБбШп 4х50 - 4 шт. (4ПКТп(б) - 1 25/50(Б) нг-LS; 
для ВБбШв 4х70 - 1 шт. (4ПКТп(б) - 1 70/120(Б) нг-LS                                                                 </t>
  </si>
  <si>
    <t xml:space="preserve">для АПвБбШп 4х16- 4 шт. (4ПСТп(б) - 1 16/25(Б);   
для АПвБбШп 4х50 - 4 шт. (4ПСТп(б) - 1 25/50(Б); 
для ВБбШв 4х70 - 1 шт. (4ПСТп(б) - 1 70/120(Б)                                                             </t>
  </si>
  <si>
    <t xml:space="preserve">для АПвБбШп 4х16- 4шт. (4ПКТп(б) - 1 16/25(Б) нг-LS;  
для АПвБбШп 4х25 - 2 шт. (4ПКТп(б) - 1 25/50(Б) нг-LS;                                                    
для ВБбШв 4х70 - 1 шт. (4ПКТп(б) - 1 70/120(Б) нг-LS;                               </t>
  </si>
  <si>
    <t xml:space="preserve">для АПвБбШп 4х16- 2 шт. (4ПКТп(б) - 1 16/25(Б) нг-LS ;   
для АПвБбШп 4х25 - 2 шт. (4ПКТп(б) - 1 25/50(Б) нг-LS;                                                               для АПвБбШп 4х35 - 2 шт. (4ПКТп(б) - 1 25/50(Б) нг-LS;
для АПвБбШп 4х70 - 2 шт. (4ПКТп(б) - 1 70/120(Б) нг-LS;                               </t>
  </si>
  <si>
    <t xml:space="preserve">для АПвБбШп 4х16- 4шт. (4ПКТп(б) - 1 16/25(Б)  нг-LS;  
для АПвБбШп 4х25 - 2 шт. (4ПКТп(б) - 1 25/50(Б) нг-LS;                                                    
для АПвБбШп 4х50 - 2 шт. (4ПКТп(б) - 1 25/50(Б) нг-LS; 
для ВБбШв 4х70 - 1 шт. (4ПКТп(б) - 1 70/120(Б) нг-LS;                                                                   </t>
  </si>
  <si>
    <t xml:space="preserve">для ВБбШв 4х70 - 1 шт. (4ПКТп(б) - 1 70/120(Б) нг-LS;                               </t>
  </si>
  <si>
    <t xml:space="preserve">для АПвБбШп 4х16- 2 шт. (4ПКТп(б) - 1 16/25(Б) нг-LS;                                                       для АПвБбШп 4х35 - 2 шт. (4ПКТп(б) - 1 25/50(Б) нг-LS;
для АПвБбШп 4х50 - 2 шт. (4ПКТп(б) - 1 25/50(Б) нг-LS;
для ВБбШв 4х70 - 1 шт. (4ПКТп(б) - 1 70/120(Б) нг-LS;                               </t>
  </si>
  <si>
    <r>
      <t xml:space="preserve">1,012 кг/м. 
296 метров по трассе                                                                                                                        313,76 метров СИП-2 (кол-во проводов на опоре - 1)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1.012 кг х 313,76 =317,53 кг</t>
    </r>
  </si>
  <si>
    <r>
      <t xml:space="preserve">1,012 кг/м. 
492 метров по трассе                                                                                                                        521,52 метра СИП-2 (кол-во проводов на опоре - 1)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1.012 кг х 521,52 =527,78 кг</t>
    </r>
  </si>
  <si>
    <r>
      <t xml:space="preserve">1,012 кг/м. 
557 метров по трассе                                                                                                                        590,42 метров СИП-2 (кол-во СИП-2 3х70+1*70)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1.012 кг х 590,42 =597,5 кг</t>
    </r>
  </si>
  <si>
    <r>
      <t xml:space="preserve">1,012 кг/м. 
355 метров по трассе                                                                                                                        376,3 метров СИП-2 (кол-во проводов на опоре - 1)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1.012 кг х 376,3 =380,82 кг</t>
    </r>
  </si>
  <si>
    <r>
      <t xml:space="preserve">1,012 кг/м. 
175 метров по трассе                                                                                                                        185,5 метров СИП-2 (кол-во СИП-2 3х70+1*70)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1.012 кг х 185,5 =187,73 кг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</si>
</sst>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rgb="FF1F497D"/>
      <name val="Times New Roman"/>
      <family val="1"/>
      <charset val="204"/>
    </font>
    <font>
      <i/>
      <sz val="12"/>
      <color rgb="FF1F497D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justify" vertical="center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4" fontId="1" fillId="2" borderId="0" xfId="0" applyNumberFormat="1" applyFont="1" applyFill="1" applyAlignment="1">
      <alignment horizontal="right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47"/>
  <sheetViews>
    <sheetView view="pageBreakPreview" topLeftCell="A28" zoomScale="85" zoomScaleNormal="100" zoomScaleSheetLayoutView="85" workbookViewId="0">
      <selection activeCell="E29" sqref="E29"/>
    </sheetView>
  </sheetViews>
  <sheetFormatPr defaultRowHeight="15.75" x14ac:dyDescent="0.25"/>
  <cols>
    <col min="1" max="1" width="4.85546875" style="4" customWidth="1"/>
    <col min="2" max="2" width="58.5703125" style="4" customWidth="1"/>
    <col min="3" max="3" width="14.140625" style="4" bestFit="1" customWidth="1"/>
    <col min="4" max="4" width="15.140625" style="4" customWidth="1"/>
    <col min="5" max="5" width="64.5703125" style="4" customWidth="1"/>
    <col min="6" max="19" width="9.140625" style="4"/>
    <col min="20" max="16384" width="9.140625" style="5"/>
  </cols>
  <sheetData>
    <row r="1" spans="1:25" x14ac:dyDescent="0.25">
      <c r="E1" s="17" t="s">
        <v>46</v>
      </c>
    </row>
    <row r="2" spans="1:25" x14ac:dyDescent="0.25">
      <c r="E2" s="17"/>
    </row>
    <row r="3" spans="1:25" ht="18.75" x14ac:dyDescent="0.25">
      <c r="A3" s="24" t="s">
        <v>99</v>
      </c>
      <c r="B3" s="24"/>
      <c r="C3" s="24"/>
      <c r="D3" s="24"/>
      <c r="E3" s="24"/>
    </row>
    <row r="4" spans="1:25" ht="18.75" x14ac:dyDescent="0.25">
      <c r="A4" s="15"/>
      <c r="B4" s="15"/>
      <c r="C4" s="15"/>
      <c r="D4" s="15"/>
      <c r="E4" s="15"/>
    </row>
    <row r="5" spans="1:25" ht="34.5" customHeight="1" x14ac:dyDescent="0.25">
      <c r="A5" s="25" t="s">
        <v>7</v>
      </c>
      <c r="B5" s="25"/>
      <c r="C5" s="25"/>
      <c r="D5" s="25"/>
      <c r="E5" s="25"/>
    </row>
    <row r="7" spans="1:25" s="9" customFormat="1" ht="32.25" customHeight="1" x14ac:dyDescent="0.2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25" ht="31.5" x14ac:dyDescent="0.25">
      <c r="A8" s="1">
        <v>1</v>
      </c>
      <c r="B8" s="2" t="s">
        <v>39</v>
      </c>
      <c r="C8" s="1" t="s">
        <v>36</v>
      </c>
      <c r="D8" s="1">
        <v>96</v>
      </c>
      <c r="E8" s="3" t="s">
        <v>26</v>
      </c>
      <c r="T8" s="4"/>
      <c r="U8" s="4"/>
      <c r="V8" s="4"/>
      <c r="W8" s="4"/>
      <c r="X8" s="4"/>
      <c r="Y8" s="4"/>
    </row>
    <row r="9" spans="1:25" x14ac:dyDescent="0.25">
      <c r="A9" s="1">
        <v>2</v>
      </c>
      <c r="B9" s="2" t="s">
        <v>40</v>
      </c>
      <c r="C9" s="1" t="s">
        <v>36</v>
      </c>
      <c r="D9" s="1">
        <v>96</v>
      </c>
      <c r="E9" s="3" t="s">
        <v>27</v>
      </c>
      <c r="T9" s="4"/>
      <c r="U9" s="4"/>
      <c r="V9" s="4"/>
      <c r="W9" s="4"/>
      <c r="X9" s="4"/>
      <c r="Y9" s="4"/>
    </row>
    <row r="10" spans="1:25" ht="63" x14ac:dyDescent="0.25">
      <c r="A10" s="1">
        <v>3</v>
      </c>
      <c r="B10" s="2" t="s">
        <v>28</v>
      </c>
      <c r="C10" s="1" t="s">
        <v>9</v>
      </c>
      <c r="D10" s="1">
        <v>17.28</v>
      </c>
      <c r="E10" s="3" t="s">
        <v>48</v>
      </c>
      <c r="T10" s="4"/>
      <c r="U10" s="4"/>
      <c r="V10" s="4"/>
      <c r="W10" s="4"/>
      <c r="X10" s="4"/>
      <c r="Y10" s="4"/>
    </row>
    <row r="11" spans="1:25" s="9" customFormat="1" ht="27" customHeight="1" x14ac:dyDescent="0.25">
      <c r="A11" s="26" t="s">
        <v>15</v>
      </c>
      <c r="B11" s="26"/>
      <c r="C11" s="26"/>
      <c r="D11" s="26"/>
      <c r="E11" s="26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25" s="22" customFormat="1" ht="18.75" customHeight="1" x14ac:dyDescent="0.25">
      <c r="A12" s="1">
        <v>1</v>
      </c>
      <c r="B12" s="2" t="s">
        <v>20</v>
      </c>
      <c r="C12" s="1" t="s">
        <v>9</v>
      </c>
      <c r="D12" s="1">
        <v>40</v>
      </c>
      <c r="E12" s="7" t="s">
        <v>30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25" ht="21" customHeight="1" x14ac:dyDescent="0.25">
      <c r="A13" s="1">
        <v>2</v>
      </c>
      <c r="B13" s="2" t="s">
        <v>21</v>
      </c>
      <c r="C13" s="1" t="s">
        <v>9</v>
      </c>
      <c r="D13" s="1">
        <v>6</v>
      </c>
      <c r="E13" s="7" t="s">
        <v>31</v>
      </c>
    </row>
    <row r="14" spans="1:25" ht="112.5" customHeight="1" x14ac:dyDescent="0.25">
      <c r="A14" s="1">
        <v>3</v>
      </c>
      <c r="B14" s="2" t="s">
        <v>25</v>
      </c>
      <c r="C14" s="1" t="s">
        <v>9</v>
      </c>
      <c r="D14" s="1">
        <v>5</v>
      </c>
      <c r="E14" s="3" t="s">
        <v>119</v>
      </c>
    </row>
    <row r="15" spans="1:25" ht="47.25" x14ac:dyDescent="0.25">
      <c r="A15" s="1">
        <v>4</v>
      </c>
      <c r="B15" s="2" t="s">
        <v>49</v>
      </c>
      <c r="C15" s="1" t="s">
        <v>6</v>
      </c>
      <c r="D15" s="1">
        <v>450</v>
      </c>
      <c r="E15" s="7" t="s">
        <v>102</v>
      </c>
    </row>
    <row r="16" spans="1:25" x14ac:dyDescent="0.25">
      <c r="A16" s="1">
        <v>6</v>
      </c>
      <c r="B16" s="18" t="s">
        <v>57</v>
      </c>
      <c r="C16" s="16" t="s">
        <v>9</v>
      </c>
      <c r="D16" s="1">
        <v>5</v>
      </c>
      <c r="E16" s="20" t="s">
        <v>116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ht="31.5" x14ac:dyDescent="0.25">
      <c r="A17" s="1">
        <v>5</v>
      </c>
      <c r="B17" s="18" t="s">
        <v>50</v>
      </c>
      <c r="C17" s="1" t="s">
        <v>51</v>
      </c>
      <c r="D17" s="1" t="s">
        <v>70</v>
      </c>
      <c r="E17" s="19" t="s">
        <v>52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ht="47.25" x14ac:dyDescent="0.25">
      <c r="A18" s="1">
        <v>5</v>
      </c>
      <c r="B18" s="2" t="s">
        <v>22</v>
      </c>
      <c r="C18" s="1" t="s">
        <v>6</v>
      </c>
      <c r="D18" s="1">
        <v>90</v>
      </c>
      <c r="E18" s="7" t="s">
        <v>103</v>
      </c>
    </row>
    <row r="19" spans="1:19" ht="47.25" x14ac:dyDescent="0.25">
      <c r="A19" s="1">
        <v>6</v>
      </c>
      <c r="B19" s="2" t="s">
        <v>23</v>
      </c>
      <c r="C19" s="1" t="s">
        <v>8</v>
      </c>
      <c r="D19" s="1">
        <v>9</v>
      </c>
      <c r="E19" s="3" t="s">
        <v>130</v>
      </c>
    </row>
    <row r="20" spans="1:19" ht="47.25" x14ac:dyDescent="0.25">
      <c r="A20" s="1">
        <v>7</v>
      </c>
      <c r="B20" s="2" t="s">
        <v>38</v>
      </c>
      <c r="C20" s="1" t="s">
        <v>8</v>
      </c>
      <c r="D20" s="1">
        <v>9</v>
      </c>
      <c r="E20" s="3" t="s">
        <v>131</v>
      </c>
    </row>
    <row r="21" spans="1:19" ht="47.25" x14ac:dyDescent="0.25">
      <c r="A21" s="1">
        <v>8</v>
      </c>
      <c r="B21" s="2" t="s">
        <v>24</v>
      </c>
      <c r="C21" s="1" t="s">
        <v>13</v>
      </c>
      <c r="D21" s="1">
        <v>36</v>
      </c>
      <c r="E21" s="3" t="s">
        <v>104</v>
      </c>
    </row>
    <row r="22" spans="1:19" ht="30" customHeight="1" x14ac:dyDescent="0.25">
      <c r="A22" s="1">
        <v>9</v>
      </c>
      <c r="B22" s="2" t="s">
        <v>37</v>
      </c>
      <c r="C22" s="1" t="s">
        <v>9</v>
      </c>
      <c r="D22" s="1">
        <v>30</v>
      </c>
      <c r="E22" s="3"/>
    </row>
    <row r="23" spans="1:19" ht="30" customHeight="1" x14ac:dyDescent="0.25">
      <c r="A23" s="1">
        <v>10</v>
      </c>
      <c r="B23" s="2" t="s">
        <v>117</v>
      </c>
      <c r="C23" s="1" t="s">
        <v>36</v>
      </c>
      <c r="D23" s="1">
        <v>50</v>
      </c>
      <c r="E23" s="3"/>
    </row>
    <row r="24" spans="1:19" ht="30" customHeight="1" x14ac:dyDescent="0.25">
      <c r="A24" s="1">
        <v>11</v>
      </c>
      <c r="B24" s="2" t="s">
        <v>58</v>
      </c>
      <c r="C24" s="1" t="s">
        <v>36</v>
      </c>
      <c r="D24" s="1">
        <v>50</v>
      </c>
      <c r="E24" s="3"/>
    </row>
    <row r="25" spans="1:19" ht="30" customHeight="1" x14ac:dyDescent="0.25">
      <c r="A25" s="26" t="s">
        <v>101</v>
      </c>
      <c r="B25" s="26"/>
      <c r="C25" s="26"/>
      <c r="D25" s="26"/>
      <c r="E25" s="26"/>
    </row>
    <row r="26" spans="1:19" ht="94.5" x14ac:dyDescent="0.25">
      <c r="A26" s="1">
        <v>1</v>
      </c>
      <c r="B26" s="2" t="s">
        <v>29</v>
      </c>
      <c r="C26" s="1" t="s">
        <v>5</v>
      </c>
      <c r="D26" s="1">
        <v>6</v>
      </c>
      <c r="E26" s="3" t="s">
        <v>105</v>
      </c>
      <c r="F26" s="4">
        <f>1125*6</f>
        <v>6750</v>
      </c>
      <c r="G26" s="4">
        <f>27.6*6</f>
        <v>165.60000000000002</v>
      </c>
    </row>
    <row r="27" spans="1:19" ht="126" x14ac:dyDescent="0.25">
      <c r="A27" s="1">
        <v>2</v>
      </c>
      <c r="B27" s="2" t="s">
        <v>41</v>
      </c>
      <c r="C27" s="1" t="s">
        <v>5</v>
      </c>
      <c r="D27" s="1">
        <v>4</v>
      </c>
      <c r="E27" s="3" t="s">
        <v>43</v>
      </c>
      <c r="F27" s="4">
        <f>1125*2*4</f>
        <v>9000</v>
      </c>
      <c r="G27" s="4">
        <f>110*2*4</f>
        <v>880</v>
      </c>
      <c r="H27" s="4">
        <f>45.82*4</f>
        <v>183.28</v>
      </c>
    </row>
    <row r="28" spans="1:19" ht="47.25" x14ac:dyDescent="0.25">
      <c r="A28" s="1">
        <v>4</v>
      </c>
      <c r="B28" s="2" t="s">
        <v>10</v>
      </c>
      <c r="C28" s="1" t="s">
        <v>6</v>
      </c>
      <c r="D28" s="1">
        <v>90</v>
      </c>
      <c r="E28" s="7" t="s">
        <v>121</v>
      </c>
      <c r="F28" s="4">
        <f>0.888*90</f>
        <v>79.92</v>
      </c>
    </row>
    <row r="29" spans="1:19" ht="63" x14ac:dyDescent="0.25">
      <c r="A29" s="1">
        <v>5</v>
      </c>
      <c r="B29" s="2" t="s">
        <v>98</v>
      </c>
      <c r="C29" s="1" t="s">
        <v>5</v>
      </c>
      <c r="D29" s="1">
        <v>10</v>
      </c>
      <c r="E29" s="3" t="s">
        <v>137</v>
      </c>
      <c r="F29" s="4">
        <f>1.012*313.76</f>
        <v>317.52512000000002</v>
      </c>
    </row>
    <row r="30" spans="1:19" ht="32.25" customHeight="1" x14ac:dyDescent="0.25">
      <c r="A30" s="1">
        <v>6</v>
      </c>
      <c r="B30" s="12" t="s">
        <v>32</v>
      </c>
      <c r="C30" s="1" t="s">
        <v>33</v>
      </c>
      <c r="D30" s="6">
        <v>3</v>
      </c>
      <c r="E30" s="3" t="s">
        <v>122</v>
      </c>
      <c r="F30" s="4">
        <v>270</v>
      </c>
    </row>
    <row r="31" spans="1:19" ht="21.75" customHeight="1" x14ac:dyDescent="0.25">
      <c r="A31" s="1">
        <v>7</v>
      </c>
      <c r="B31" s="12" t="s">
        <v>34</v>
      </c>
      <c r="C31" s="1" t="s">
        <v>8</v>
      </c>
      <c r="D31" s="6">
        <v>8</v>
      </c>
      <c r="E31" s="3" t="s">
        <v>86</v>
      </c>
    </row>
    <row r="32" spans="1:19" ht="68.25" customHeight="1" x14ac:dyDescent="0.25">
      <c r="A32" s="1">
        <v>8</v>
      </c>
      <c r="B32" s="12" t="s">
        <v>35</v>
      </c>
      <c r="C32" s="1" t="s">
        <v>6</v>
      </c>
      <c r="D32" s="6">
        <v>8.4</v>
      </c>
      <c r="E32" s="3" t="s">
        <v>45</v>
      </c>
      <c r="F32" s="4">
        <v>67</v>
      </c>
    </row>
    <row r="33" spans="1:19" ht="110.25" x14ac:dyDescent="0.25">
      <c r="A33" s="1">
        <v>9</v>
      </c>
      <c r="B33" s="3" t="s">
        <v>12</v>
      </c>
      <c r="C33" s="1" t="s">
        <v>11</v>
      </c>
      <c r="D33" s="1">
        <v>17.713999999999999</v>
      </c>
      <c r="E33" s="3" t="s">
        <v>120</v>
      </c>
    </row>
    <row r="34" spans="1:19" s="4" customFormat="1" ht="36.75" customHeight="1" x14ac:dyDescent="0.25">
      <c r="A34" s="26" t="s">
        <v>14</v>
      </c>
      <c r="B34" s="26"/>
      <c r="C34" s="26"/>
      <c r="D34" s="26"/>
      <c r="E34" s="26"/>
    </row>
    <row r="35" spans="1:19" s="4" customFormat="1" ht="36.75" customHeight="1" x14ac:dyDescent="0.25">
      <c r="A35" s="1">
        <v>1</v>
      </c>
      <c r="B35" s="2" t="s">
        <v>16</v>
      </c>
      <c r="C35" s="13" t="s">
        <v>18</v>
      </c>
      <c r="D35" s="1">
        <v>36</v>
      </c>
      <c r="E35" s="3"/>
    </row>
    <row r="36" spans="1:19" s="4" customFormat="1" ht="18.75" x14ac:dyDescent="0.25">
      <c r="A36" s="1">
        <v>2</v>
      </c>
      <c r="B36" s="2" t="s">
        <v>17</v>
      </c>
      <c r="C36" s="13" t="s">
        <v>19</v>
      </c>
      <c r="D36" s="1">
        <v>9</v>
      </c>
      <c r="E36" s="3"/>
    </row>
    <row r="37" spans="1:19" s="9" customFormat="1" ht="27" customHeight="1" x14ac:dyDescent="0.25"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x14ac:dyDescent="0.25">
      <c r="A38" s="4" t="s">
        <v>64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19" x14ac:dyDescent="0.25">
      <c r="A39" s="4" t="s">
        <v>65</v>
      </c>
      <c r="E39" s="23" t="s">
        <v>66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  <row r="40" spans="1:19" s="4" customFormat="1" x14ac:dyDescent="0.25"/>
    <row r="44" spans="1:19" s="4" customFormat="1" x14ac:dyDescent="0.25">
      <c r="B44" s="10"/>
    </row>
    <row r="45" spans="1:19" s="4" customFormat="1" x14ac:dyDescent="0.25">
      <c r="B45" s="10"/>
    </row>
    <row r="46" spans="1:19" s="4" customFormat="1" x14ac:dyDescent="0.25">
      <c r="B46" s="11"/>
    </row>
    <row r="47" spans="1:19" s="4" customFormat="1" x14ac:dyDescent="0.25">
      <c r="B47" s="11"/>
    </row>
  </sheetData>
  <mergeCells count="5">
    <mergeCell ref="A3:E3"/>
    <mergeCell ref="A5:E5"/>
    <mergeCell ref="A11:E11"/>
    <mergeCell ref="A25:E25"/>
    <mergeCell ref="A34:E34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44"/>
  <sheetViews>
    <sheetView view="pageBreakPreview" topLeftCell="A25" zoomScale="85" zoomScaleNormal="100" zoomScaleSheetLayoutView="85" workbookViewId="0">
      <selection activeCell="E29" sqref="E29"/>
    </sheetView>
  </sheetViews>
  <sheetFormatPr defaultRowHeight="15.75" x14ac:dyDescent="0.25"/>
  <cols>
    <col min="1" max="1" width="4.85546875" style="4" customWidth="1"/>
    <col min="2" max="2" width="58.5703125" style="4" customWidth="1"/>
    <col min="3" max="3" width="14.140625" style="4" bestFit="1" customWidth="1"/>
    <col min="4" max="4" width="15.140625" style="4" customWidth="1"/>
    <col min="5" max="5" width="58.42578125" style="4" customWidth="1"/>
    <col min="6" max="19" width="9.140625" style="4"/>
    <col min="20" max="16384" width="9.140625" style="5"/>
  </cols>
  <sheetData>
    <row r="1" spans="1:19" x14ac:dyDescent="0.25">
      <c r="E1" s="17" t="s">
        <v>68</v>
      </c>
    </row>
    <row r="2" spans="1:19" x14ac:dyDescent="0.25">
      <c r="E2" s="17"/>
    </row>
    <row r="3" spans="1:19" ht="18.75" x14ac:dyDescent="0.25">
      <c r="A3" s="24" t="s">
        <v>88</v>
      </c>
      <c r="B3" s="24"/>
      <c r="C3" s="24"/>
      <c r="D3" s="24"/>
      <c r="E3" s="24"/>
    </row>
    <row r="4" spans="1:19" ht="18.75" x14ac:dyDescent="0.25">
      <c r="A4" s="15"/>
      <c r="B4" s="15"/>
      <c r="C4" s="15"/>
      <c r="D4" s="15"/>
      <c r="E4" s="15"/>
    </row>
    <row r="5" spans="1:19" ht="34.5" customHeight="1" x14ac:dyDescent="0.25">
      <c r="A5" s="25" t="s">
        <v>7</v>
      </c>
      <c r="B5" s="25"/>
      <c r="C5" s="25"/>
      <c r="D5" s="25"/>
      <c r="E5" s="25"/>
    </row>
    <row r="7" spans="1:19" s="9" customFormat="1" ht="32.25" customHeight="1" x14ac:dyDescent="0.2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19" s="9" customFormat="1" ht="27" customHeight="1" x14ac:dyDescent="0.25">
      <c r="A8" s="26" t="s">
        <v>15</v>
      </c>
      <c r="B8" s="26"/>
      <c r="C8" s="26"/>
      <c r="D8" s="26"/>
      <c r="E8" s="26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s="22" customFormat="1" ht="18.75" customHeight="1" x14ac:dyDescent="0.25">
      <c r="A9" s="1">
        <v>1</v>
      </c>
      <c r="B9" s="2" t="s">
        <v>20</v>
      </c>
      <c r="C9" s="1" t="s">
        <v>9</v>
      </c>
      <c r="D9" s="1">
        <v>32</v>
      </c>
      <c r="E9" s="7" t="s">
        <v>30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 ht="21" customHeight="1" x14ac:dyDescent="0.25">
      <c r="A10" s="1">
        <v>2</v>
      </c>
      <c r="B10" s="2" t="s">
        <v>21</v>
      </c>
      <c r="C10" s="1" t="s">
        <v>9</v>
      </c>
      <c r="D10" s="1">
        <v>6</v>
      </c>
      <c r="E10" s="7" t="s">
        <v>31</v>
      </c>
    </row>
    <row r="11" spans="1:19" ht="112.5" customHeight="1" x14ac:dyDescent="0.25">
      <c r="A11" s="1">
        <v>3</v>
      </c>
      <c r="B11" s="2" t="s">
        <v>25</v>
      </c>
      <c r="C11" s="1" t="s">
        <v>9</v>
      </c>
      <c r="D11" s="1">
        <v>5</v>
      </c>
      <c r="E11" s="3" t="s">
        <v>115</v>
      </c>
    </row>
    <row r="12" spans="1:19" ht="47.25" x14ac:dyDescent="0.25">
      <c r="A12" s="1">
        <v>4</v>
      </c>
      <c r="B12" s="2" t="s">
        <v>49</v>
      </c>
      <c r="C12" s="1" t="s">
        <v>6</v>
      </c>
      <c r="D12" s="1">
        <v>350</v>
      </c>
      <c r="E12" s="7" t="s">
        <v>90</v>
      </c>
    </row>
    <row r="13" spans="1:19" x14ac:dyDescent="0.25">
      <c r="A13" s="1">
        <v>6</v>
      </c>
      <c r="B13" s="18" t="s">
        <v>57</v>
      </c>
      <c r="C13" s="16" t="s">
        <v>9</v>
      </c>
      <c r="D13" s="1">
        <v>5</v>
      </c>
      <c r="E13" s="20" t="s">
        <v>116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ht="31.5" x14ac:dyDescent="0.25">
      <c r="A14" s="1">
        <v>5</v>
      </c>
      <c r="B14" s="18" t="s">
        <v>50</v>
      </c>
      <c r="C14" s="1" t="s">
        <v>51</v>
      </c>
      <c r="D14" s="1" t="s">
        <v>70</v>
      </c>
      <c r="E14" s="19" t="s">
        <v>52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19" ht="68.25" customHeight="1" x14ac:dyDescent="0.25">
      <c r="A15" s="1">
        <v>5</v>
      </c>
      <c r="B15" s="2" t="s">
        <v>22</v>
      </c>
      <c r="C15" s="1" t="s">
        <v>6</v>
      </c>
      <c r="D15" s="1">
        <v>70</v>
      </c>
      <c r="E15" s="7" t="s">
        <v>91</v>
      </c>
    </row>
    <row r="16" spans="1:19" ht="47.25" x14ac:dyDescent="0.25">
      <c r="A16" s="1">
        <v>6</v>
      </c>
      <c r="B16" s="2" t="s">
        <v>23</v>
      </c>
      <c r="C16" s="1" t="s">
        <v>8</v>
      </c>
      <c r="D16" s="1">
        <v>7</v>
      </c>
      <c r="E16" s="3" t="s">
        <v>132</v>
      </c>
    </row>
    <row r="17" spans="1:8" ht="47.25" x14ac:dyDescent="0.25">
      <c r="A17" s="1">
        <v>7</v>
      </c>
      <c r="B17" s="2" t="s">
        <v>38</v>
      </c>
      <c r="C17" s="1" t="s">
        <v>8</v>
      </c>
      <c r="D17" s="1">
        <v>7</v>
      </c>
      <c r="E17" s="3" t="s">
        <v>92</v>
      </c>
    </row>
    <row r="18" spans="1:8" ht="47.25" x14ac:dyDescent="0.25">
      <c r="A18" s="1">
        <v>8</v>
      </c>
      <c r="B18" s="2" t="s">
        <v>24</v>
      </c>
      <c r="C18" s="1" t="s">
        <v>13</v>
      </c>
      <c r="D18" s="1">
        <v>28</v>
      </c>
      <c r="E18" s="3" t="s">
        <v>94</v>
      </c>
    </row>
    <row r="19" spans="1:8" ht="30" customHeight="1" x14ac:dyDescent="0.25">
      <c r="A19" s="1">
        <v>9</v>
      </c>
      <c r="B19" s="2" t="s">
        <v>37</v>
      </c>
      <c r="C19" s="1" t="s">
        <v>9</v>
      </c>
      <c r="D19" s="1">
        <v>22</v>
      </c>
      <c r="E19" s="3"/>
    </row>
    <row r="20" spans="1:8" ht="30" customHeight="1" x14ac:dyDescent="0.25">
      <c r="A20" s="1">
        <v>10</v>
      </c>
      <c r="B20" s="2" t="s">
        <v>117</v>
      </c>
      <c r="C20" s="1" t="s">
        <v>36</v>
      </c>
      <c r="D20" s="1">
        <v>50</v>
      </c>
      <c r="E20" s="3"/>
    </row>
    <row r="21" spans="1:8" ht="30" customHeight="1" x14ac:dyDescent="0.25">
      <c r="A21" s="1">
        <v>11</v>
      </c>
      <c r="B21" s="2" t="s">
        <v>58</v>
      </c>
      <c r="C21" s="1" t="s">
        <v>36</v>
      </c>
      <c r="D21" s="1">
        <v>50</v>
      </c>
      <c r="E21" s="3"/>
    </row>
    <row r="22" spans="1:8" ht="30" customHeight="1" x14ac:dyDescent="0.25">
      <c r="A22" s="26" t="s">
        <v>95</v>
      </c>
      <c r="B22" s="26"/>
      <c r="C22" s="26"/>
      <c r="D22" s="26"/>
      <c r="E22" s="26"/>
    </row>
    <row r="23" spans="1:8" ht="94.5" x14ac:dyDescent="0.25">
      <c r="A23" s="1">
        <v>1</v>
      </c>
      <c r="B23" s="2" t="s">
        <v>29</v>
      </c>
      <c r="C23" s="1" t="s">
        <v>5</v>
      </c>
      <c r="D23" s="1">
        <v>12</v>
      </c>
      <c r="E23" s="3" t="s">
        <v>96</v>
      </c>
      <c r="F23" s="4">
        <f>1125*12</f>
        <v>13500</v>
      </c>
      <c r="G23" s="4">
        <f>27.6*12</f>
        <v>331.20000000000005</v>
      </c>
    </row>
    <row r="24" spans="1:8" ht="126" x14ac:dyDescent="0.25">
      <c r="A24" s="1">
        <v>2</v>
      </c>
      <c r="B24" s="2" t="s">
        <v>41</v>
      </c>
      <c r="C24" s="1" t="s">
        <v>5</v>
      </c>
      <c r="D24" s="1">
        <v>3</v>
      </c>
      <c r="E24" s="3" t="s">
        <v>61</v>
      </c>
      <c r="F24" s="4">
        <f>1125*2*3</f>
        <v>6750</v>
      </c>
      <c r="G24" s="4">
        <f>110*2*3</f>
        <v>660</v>
      </c>
      <c r="H24" s="4">
        <f>45.82*3</f>
        <v>137.46</v>
      </c>
    </row>
    <row r="25" spans="1:8" ht="47.25" x14ac:dyDescent="0.25">
      <c r="A25" s="1">
        <v>4</v>
      </c>
      <c r="B25" s="2" t="s">
        <v>10</v>
      </c>
      <c r="C25" s="1" t="s">
        <v>6</v>
      </c>
      <c r="D25" s="1">
        <v>135</v>
      </c>
      <c r="E25" s="7" t="s">
        <v>97</v>
      </c>
      <c r="F25" s="4">
        <f>0.888*135</f>
        <v>119.88</v>
      </c>
    </row>
    <row r="26" spans="1:8" ht="63" x14ac:dyDescent="0.25">
      <c r="A26" s="1">
        <v>5</v>
      </c>
      <c r="B26" s="2" t="s">
        <v>98</v>
      </c>
      <c r="C26" s="1" t="s">
        <v>5</v>
      </c>
      <c r="D26" s="1">
        <v>16</v>
      </c>
      <c r="E26" s="3" t="s">
        <v>138</v>
      </c>
      <c r="F26" s="4">
        <f>1.012*521.52</f>
        <v>527.77823999999998</v>
      </c>
    </row>
    <row r="27" spans="1:8" ht="32.25" customHeight="1" x14ac:dyDescent="0.25">
      <c r="A27" s="1">
        <v>6</v>
      </c>
      <c r="B27" s="12" t="s">
        <v>32</v>
      </c>
      <c r="C27" s="1" t="s">
        <v>33</v>
      </c>
      <c r="D27" s="6">
        <v>2</v>
      </c>
      <c r="E27" s="3" t="s">
        <v>44</v>
      </c>
      <c r="F27" s="4">
        <v>180</v>
      </c>
    </row>
    <row r="28" spans="1:8" ht="21.75" customHeight="1" x14ac:dyDescent="0.25">
      <c r="A28" s="1">
        <v>7</v>
      </c>
      <c r="B28" s="12" t="s">
        <v>34</v>
      </c>
      <c r="C28" s="1" t="s">
        <v>8</v>
      </c>
      <c r="D28" s="6">
        <v>8</v>
      </c>
      <c r="E28" s="3" t="s">
        <v>86</v>
      </c>
    </row>
    <row r="29" spans="1:8" ht="68.25" customHeight="1" x14ac:dyDescent="0.25">
      <c r="A29" s="1">
        <v>8</v>
      </c>
      <c r="B29" s="12" t="s">
        <v>35</v>
      </c>
      <c r="C29" s="1" t="s">
        <v>6</v>
      </c>
      <c r="D29" s="6">
        <v>8.4</v>
      </c>
      <c r="E29" s="3" t="s">
        <v>45</v>
      </c>
      <c r="F29" s="4">
        <v>67</v>
      </c>
    </row>
    <row r="30" spans="1:8" ht="110.25" x14ac:dyDescent="0.25">
      <c r="A30" s="1">
        <v>9</v>
      </c>
      <c r="B30" s="3" t="s">
        <v>12</v>
      </c>
      <c r="C30" s="1" t="s">
        <v>11</v>
      </c>
      <c r="D30" s="1">
        <v>22.274000000000001</v>
      </c>
      <c r="E30" s="3" t="s">
        <v>118</v>
      </c>
    </row>
    <row r="31" spans="1:8" s="4" customFormat="1" ht="36.75" customHeight="1" x14ac:dyDescent="0.25">
      <c r="A31" s="26" t="s">
        <v>14</v>
      </c>
      <c r="B31" s="26"/>
      <c r="C31" s="26"/>
      <c r="D31" s="26"/>
      <c r="E31" s="26"/>
    </row>
    <row r="32" spans="1:8" s="4" customFormat="1" ht="36.75" customHeight="1" x14ac:dyDescent="0.25">
      <c r="A32" s="1">
        <v>1</v>
      </c>
      <c r="B32" s="2" t="s">
        <v>16</v>
      </c>
      <c r="C32" s="13" t="s">
        <v>18</v>
      </c>
      <c r="D32" s="1">
        <v>28</v>
      </c>
      <c r="E32" s="3"/>
    </row>
    <row r="33" spans="1:19" s="4" customFormat="1" ht="18.75" x14ac:dyDescent="0.25">
      <c r="A33" s="1">
        <v>2</v>
      </c>
      <c r="B33" s="2" t="s">
        <v>17</v>
      </c>
      <c r="C33" s="13" t="s">
        <v>19</v>
      </c>
      <c r="D33" s="1">
        <v>7</v>
      </c>
      <c r="E33" s="3"/>
    </row>
    <row r="34" spans="1:19" s="9" customFormat="1" ht="27" customHeight="1" x14ac:dyDescent="0.25"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x14ac:dyDescent="0.25">
      <c r="A35" s="4" t="s">
        <v>64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1:19" x14ac:dyDescent="0.25">
      <c r="A36" s="4" t="s">
        <v>65</v>
      </c>
      <c r="E36" s="23" t="s">
        <v>66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s="4" customFormat="1" x14ac:dyDescent="0.25"/>
    <row r="41" spans="1:19" s="4" customFormat="1" x14ac:dyDescent="0.25">
      <c r="B41" s="10"/>
    </row>
    <row r="42" spans="1:19" s="4" customFormat="1" x14ac:dyDescent="0.25">
      <c r="B42" s="10"/>
    </row>
    <row r="43" spans="1:19" s="4" customFormat="1" x14ac:dyDescent="0.25">
      <c r="B43" s="11"/>
    </row>
    <row r="44" spans="1:19" s="4" customFormat="1" x14ac:dyDescent="0.25">
      <c r="B44" s="11"/>
    </row>
  </sheetData>
  <mergeCells count="5">
    <mergeCell ref="A3:E3"/>
    <mergeCell ref="A5:E5"/>
    <mergeCell ref="A8:E8"/>
    <mergeCell ref="A22:E22"/>
    <mergeCell ref="A31:E31"/>
  </mergeCells>
  <pageMargins left="0.7" right="0.7" top="0.75" bottom="0.75" header="0.3" footer="0.3"/>
  <pageSetup paperSize="9" scale="5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48"/>
  <sheetViews>
    <sheetView view="pageBreakPreview" topLeftCell="A28" zoomScale="85" zoomScaleNormal="100" zoomScaleSheetLayoutView="85" workbookViewId="0">
      <selection activeCell="E30" sqref="E30"/>
    </sheetView>
  </sheetViews>
  <sheetFormatPr defaultRowHeight="15.75" x14ac:dyDescent="0.25"/>
  <cols>
    <col min="1" max="1" width="4.85546875" style="4" customWidth="1"/>
    <col min="2" max="2" width="58.5703125" style="4" customWidth="1"/>
    <col min="3" max="3" width="14.140625" style="4" bestFit="1" customWidth="1"/>
    <col min="4" max="4" width="15.140625" style="4" customWidth="1"/>
    <col min="5" max="5" width="65.7109375" style="4" customWidth="1"/>
    <col min="6" max="19" width="9.140625" style="4"/>
    <col min="20" max="16384" width="9.140625" style="5"/>
  </cols>
  <sheetData>
    <row r="1" spans="1:25" x14ac:dyDescent="0.25">
      <c r="E1" s="17" t="s">
        <v>75</v>
      </c>
    </row>
    <row r="2" spans="1:25" x14ac:dyDescent="0.25">
      <c r="E2" s="17"/>
    </row>
    <row r="3" spans="1:25" ht="18.75" x14ac:dyDescent="0.25">
      <c r="A3" s="24" t="s">
        <v>47</v>
      </c>
      <c r="B3" s="24"/>
      <c r="C3" s="24"/>
      <c r="D3" s="24"/>
      <c r="E3" s="24"/>
    </row>
    <row r="4" spans="1:25" ht="18.75" x14ac:dyDescent="0.25">
      <c r="A4" s="15"/>
      <c r="B4" s="15"/>
      <c r="C4" s="15"/>
      <c r="D4" s="15"/>
      <c r="E4" s="15"/>
    </row>
    <row r="5" spans="1:25" ht="34.5" customHeight="1" x14ac:dyDescent="0.25">
      <c r="A5" s="25" t="s">
        <v>7</v>
      </c>
      <c r="B5" s="25"/>
      <c r="C5" s="25"/>
      <c r="D5" s="25"/>
      <c r="E5" s="25"/>
    </row>
    <row r="7" spans="1:25" s="9" customFormat="1" ht="32.25" customHeight="1" x14ac:dyDescent="0.2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25" ht="31.5" x14ac:dyDescent="0.25">
      <c r="A8" s="1">
        <v>1</v>
      </c>
      <c r="B8" s="2" t="s">
        <v>39</v>
      </c>
      <c r="C8" s="1" t="s">
        <v>36</v>
      </c>
      <c r="D8" s="1">
        <v>96</v>
      </c>
      <c r="E8" s="3" t="s">
        <v>26</v>
      </c>
      <c r="T8" s="4"/>
      <c r="U8" s="4"/>
      <c r="V8" s="4"/>
      <c r="W8" s="4"/>
      <c r="X8" s="4"/>
      <c r="Y8" s="4"/>
    </row>
    <row r="9" spans="1:25" x14ac:dyDescent="0.25">
      <c r="A9" s="1">
        <v>2</v>
      </c>
      <c r="B9" s="2" t="s">
        <v>40</v>
      </c>
      <c r="C9" s="1" t="s">
        <v>36</v>
      </c>
      <c r="D9" s="1">
        <v>96</v>
      </c>
      <c r="E9" s="3" t="s">
        <v>27</v>
      </c>
      <c r="T9" s="4"/>
      <c r="U9" s="4"/>
      <c r="V9" s="4"/>
      <c r="W9" s="4"/>
      <c r="X9" s="4"/>
      <c r="Y9" s="4"/>
    </row>
    <row r="10" spans="1:25" ht="63" x14ac:dyDescent="0.25">
      <c r="A10" s="1">
        <v>3</v>
      </c>
      <c r="B10" s="2" t="s">
        <v>28</v>
      </c>
      <c r="C10" s="1" t="s">
        <v>9</v>
      </c>
      <c r="D10" s="1">
        <v>17.28</v>
      </c>
      <c r="E10" s="3" t="s">
        <v>48</v>
      </c>
      <c r="T10" s="4"/>
      <c r="U10" s="4"/>
      <c r="V10" s="4"/>
      <c r="W10" s="4"/>
      <c r="X10" s="4"/>
      <c r="Y10" s="4"/>
    </row>
    <row r="11" spans="1:25" s="9" customFormat="1" ht="27" customHeight="1" x14ac:dyDescent="0.25">
      <c r="A11" s="26" t="s">
        <v>15</v>
      </c>
      <c r="B11" s="26"/>
      <c r="C11" s="26"/>
      <c r="D11" s="26"/>
      <c r="E11" s="26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25" s="22" customFormat="1" ht="18.75" customHeight="1" x14ac:dyDescent="0.25">
      <c r="A12" s="1">
        <v>1</v>
      </c>
      <c r="B12" s="2" t="s">
        <v>20</v>
      </c>
      <c r="C12" s="1" t="s">
        <v>9</v>
      </c>
      <c r="D12" s="1">
        <v>32</v>
      </c>
      <c r="E12" s="7" t="s">
        <v>30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25" ht="21" customHeight="1" x14ac:dyDescent="0.25">
      <c r="A13" s="1">
        <v>2</v>
      </c>
      <c r="B13" s="2" t="s">
        <v>21</v>
      </c>
      <c r="C13" s="1" t="s">
        <v>9</v>
      </c>
      <c r="D13" s="1">
        <v>6</v>
      </c>
      <c r="E13" s="7" t="s">
        <v>31</v>
      </c>
    </row>
    <row r="14" spans="1:25" ht="112.5" customHeight="1" x14ac:dyDescent="0.25">
      <c r="A14" s="1">
        <v>3</v>
      </c>
      <c r="B14" s="2" t="s">
        <v>25</v>
      </c>
      <c r="C14" s="1" t="s">
        <v>9</v>
      </c>
      <c r="D14" s="1">
        <v>5</v>
      </c>
      <c r="E14" s="3" t="s">
        <v>123</v>
      </c>
    </row>
    <row r="15" spans="1:25" ht="84.75" customHeight="1" x14ac:dyDescent="0.25">
      <c r="A15" s="1">
        <v>4</v>
      </c>
      <c r="B15" s="2" t="s">
        <v>49</v>
      </c>
      <c r="C15" s="1" t="s">
        <v>6</v>
      </c>
      <c r="D15" s="1">
        <v>400</v>
      </c>
      <c r="E15" s="7" t="s">
        <v>76</v>
      </c>
    </row>
    <row r="16" spans="1:25" x14ac:dyDescent="0.25">
      <c r="A16" s="1">
        <v>6</v>
      </c>
      <c r="B16" s="18" t="s">
        <v>57</v>
      </c>
      <c r="C16" s="16" t="s">
        <v>9</v>
      </c>
      <c r="D16" s="1">
        <v>5</v>
      </c>
      <c r="E16" s="20" t="s">
        <v>116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ht="31.5" x14ac:dyDescent="0.25">
      <c r="A17" s="1">
        <v>5</v>
      </c>
      <c r="B17" s="18" t="s">
        <v>50</v>
      </c>
      <c r="C17" s="1" t="s">
        <v>51</v>
      </c>
      <c r="D17" s="1" t="s">
        <v>70</v>
      </c>
      <c r="E17" s="19" t="s">
        <v>52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ht="63" x14ac:dyDescent="0.25">
      <c r="A18" s="1">
        <v>5</v>
      </c>
      <c r="B18" s="2" t="s">
        <v>22</v>
      </c>
      <c r="C18" s="1" t="s">
        <v>6</v>
      </c>
      <c r="D18" s="1">
        <v>80</v>
      </c>
      <c r="E18" s="7" t="s">
        <v>54</v>
      </c>
    </row>
    <row r="19" spans="1:19" ht="63" x14ac:dyDescent="0.25">
      <c r="A19" s="1">
        <v>6</v>
      </c>
      <c r="B19" s="2" t="s">
        <v>23</v>
      </c>
      <c r="C19" s="1" t="s">
        <v>8</v>
      </c>
      <c r="D19" s="1">
        <v>8</v>
      </c>
      <c r="E19" s="3" t="s">
        <v>133</v>
      </c>
    </row>
    <row r="20" spans="1:19" ht="63" x14ac:dyDescent="0.25">
      <c r="A20" s="1">
        <v>7</v>
      </c>
      <c r="B20" s="2" t="s">
        <v>38</v>
      </c>
      <c r="C20" s="1" t="s">
        <v>8</v>
      </c>
      <c r="D20" s="1">
        <v>8</v>
      </c>
      <c r="E20" s="3" t="s">
        <v>55</v>
      </c>
    </row>
    <row r="21" spans="1:19" ht="63" x14ac:dyDescent="0.25">
      <c r="A21" s="1">
        <v>8</v>
      </c>
      <c r="B21" s="2" t="s">
        <v>24</v>
      </c>
      <c r="C21" s="1" t="s">
        <v>13</v>
      </c>
      <c r="D21" s="1">
        <v>32</v>
      </c>
      <c r="E21" s="3" t="s">
        <v>56</v>
      </c>
    </row>
    <row r="22" spans="1:19" ht="30" customHeight="1" x14ac:dyDescent="0.25">
      <c r="A22" s="1">
        <v>9</v>
      </c>
      <c r="B22" s="2" t="s">
        <v>37</v>
      </c>
      <c r="C22" s="1" t="s">
        <v>9</v>
      </c>
      <c r="D22" s="1">
        <v>22</v>
      </c>
      <c r="E22" s="3"/>
    </row>
    <row r="23" spans="1:19" ht="30" customHeight="1" x14ac:dyDescent="0.25">
      <c r="A23" s="1">
        <v>10</v>
      </c>
      <c r="B23" s="2" t="s">
        <v>117</v>
      </c>
      <c r="C23" s="1" t="s">
        <v>36</v>
      </c>
      <c r="D23" s="1">
        <v>50</v>
      </c>
      <c r="E23" s="3"/>
    </row>
    <row r="24" spans="1:19" ht="30" customHeight="1" x14ac:dyDescent="0.25">
      <c r="A24" s="1">
        <v>11</v>
      </c>
      <c r="B24" s="2" t="s">
        <v>58</v>
      </c>
      <c r="C24" s="1" t="s">
        <v>36</v>
      </c>
      <c r="D24" s="1">
        <v>50</v>
      </c>
      <c r="E24" s="3"/>
    </row>
    <row r="25" spans="1:19" ht="30" customHeight="1" x14ac:dyDescent="0.25">
      <c r="A25" s="26" t="s">
        <v>59</v>
      </c>
      <c r="B25" s="26"/>
      <c r="C25" s="26"/>
      <c r="D25" s="26"/>
      <c r="E25" s="26"/>
    </row>
    <row r="26" spans="1:19" ht="94.5" x14ac:dyDescent="0.25">
      <c r="A26" s="1">
        <v>1</v>
      </c>
      <c r="B26" s="2" t="s">
        <v>29</v>
      </c>
      <c r="C26" s="1" t="s">
        <v>5</v>
      </c>
      <c r="D26" s="1">
        <v>11</v>
      </c>
      <c r="E26" s="3" t="s">
        <v>60</v>
      </c>
      <c r="F26" s="4">
        <f>1125*11</f>
        <v>12375</v>
      </c>
      <c r="G26" s="4">
        <f>27.6*11</f>
        <v>303.60000000000002</v>
      </c>
    </row>
    <row r="27" spans="1:19" ht="126" x14ac:dyDescent="0.25">
      <c r="A27" s="1">
        <v>2</v>
      </c>
      <c r="B27" s="2" t="s">
        <v>41</v>
      </c>
      <c r="C27" s="1" t="s">
        <v>5</v>
      </c>
      <c r="D27" s="1">
        <v>3</v>
      </c>
      <c r="E27" s="3" t="s">
        <v>61</v>
      </c>
      <c r="F27" s="4">
        <f>1125*2*3</f>
        <v>6750</v>
      </c>
      <c r="G27" s="4">
        <f>110*2*3</f>
        <v>660</v>
      </c>
      <c r="H27" s="4">
        <f>45.82*3</f>
        <v>137.46</v>
      </c>
    </row>
    <row r="28" spans="1:19" ht="126" x14ac:dyDescent="0.25">
      <c r="A28" s="1">
        <v>3</v>
      </c>
      <c r="B28" s="2" t="s">
        <v>42</v>
      </c>
      <c r="C28" s="1" t="s">
        <v>5</v>
      </c>
      <c r="D28" s="1">
        <v>3</v>
      </c>
      <c r="E28" s="3" t="s">
        <v>62</v>
      </c>
      <c r="F28" s="4">
        <f>1125*3*3</f>
        <v>10125</v>
      </c>
      <c r="G28" s="4">
        <f>110*3*3</f>
        <v>990</v>
      </c>
      <c r="H28" s="4">
        <f>71.12*3</f>
        <v>213.36</v>
      </c>
    </row>
    <row r="29" spans="1:19" ht="47.25" x14ac:dyDescent="0.25">
      <c r="A29" s="1">
        <v>4</v>
      </c>
      <c r="B29" s="2" t="s">
        <v>10</v>
      </c>
      <c r="C29" s="1" t="s">
        <v>6</v>
      </c>
      <c r="D29" s="1">
        <v>153</v>
      </c>
      <c r="E29" s="7" t="s">
        <v>63</v>
      </c>
      <c r="F29" s="4">
        <f>0.888*153</f>
        <v>135.864</v>
      </c>
    </row>
    <row r="30" spans="1:19" ht="63" x14ac:dyDescent="0.25">
      <c r="A30" s="1">
        <v>5</v>
      </c>
      <c r="B30" s="2" t="s">
        <v>98</v>
      </c>
      <c r="C30" s="1" t="s">
        <v>5</v>
      </c>
      <c r="D30" s="1">
        <v>17</v>
      </c>
      <c r="E30" s="3" t="s">
        <v>139</v>
      </c>
      <c r="F30" s="4">
        <f>1.012*590.42</f>
        <v>597.50504000000001</v>
      </c>
    </row>
    <row r="31" spans="1:19" ht="32.25" customHeight="1" x14ac:dyDescent="0.25">
      <c r="A31" s="1">
        <v>6</v>
      </c>
      <c r="B31" s="12" t="s">
        <v>32</v>
      </c>
      <c r="C31" s="1" t="s">
        <v>33</v>
      </c>
      <c r="D31" s="6">
        <v>2</v>
      </c>
      <c r="E31" s="3" t="s">
        <v>44</v>
      </c>
      <c r="F31" s="4">
        <v>180</v>
      </c>
    </row>
    <row r="32" spans="1:19" ht="21.75" customHeight="1" x14ac:dyDescent="0.25">
      <c r="A32" s="1">
        <v>7</v>
      </c>
      <c r="B32" s="12" t="s">
        <v>34</v>
      </c>
      <c r="C32" s="1" t="s">
        <v>8</v>
      </c>
      <c r="D32" s="6">
        <v>8</v>
      </c>
      <c r="E32" s="3" t="s">
        <v>86</v>
      </c>
    </row>
    <row r="33" spans="1:19" ht="68.25" customHeight="1" x14ac:dyDescent="0.25">
      <c r="A33" s="1">
        <v>8</v>
      </c>
      <c r="B33" s="12" t="s">
        <v>35</v>
      </c>
      <c r="C33" s="1" t="s">
        <v>6</v>
      </c>
      <c r="D33" s="6">
        <v>8.4</v>
      </c>
      <c r="E33" s="3" t="s">
        <v>45</v>
      </c>
      <c r="F33" s="4">
        <v>67</v>
      </c>
    </row>
    <row r="34" spans="1:19" ht="126" x14ac:dyDescent="0.25">
      <c r="A34" s="1">
        <v>9</v>
      </c>
      <c r="B34" s="3" t="s">
        <v>12</v>
      </c>
      <c r="C34" s="1" t="s">
        <v>11</v>
      </c>
      <c r="D34" s="1">
        <v>32.534999999999997</v>
      </c>
      <c r="E34" s="3" t="s">
        <v>73</v>
      </c>
    </row>
    <row r="35" spans="1:19" s="4" customFormat="1" ht="36.75" customHeight="1" x14ac:dyDescent="0.25">
      <c r="A35" s="26" t="s">
        <v>14</v>
      </c>
      <c r="B35" s="26"/>
      <c r="C35" s="26"/>
      <c r="D35" s="26"/>
      <c r="E35" s="26"/>
    </row>
    <row r="36" spans="1:19" s="4" customFormat="1" ht="36.75" customHeight="1" x14ac:dyDescent="0.25">
      <c r="A36" s="1">
        <v>1</v>
      </c>
      <c r="B36" s="2" t="s">
        <v>16</v>
      </c>
      <c r="C36" s="13" t="s">
        <v>18</v>
      </c>
      <c r="D36" s="1">
        <v>32</v>
      </c>
      <c r="E36" s="3"/>
    </row>
    <row r="37" spans="1:19" s="4" customFormat="1" ht="18.75" x14ac:dyDescent="0.25">
      <c r="A37" s="1">
        <v>2</v>
      </c>
      <c r="B37" s="2" t="s">
        <v>17</v>
      </c>
      <c r="C37" s="13" t="s">
        <v>19</v>
      </c>
      <c r="D37" s="1">
        <v>8</v>
      </c>
      <c r="E37" s="3"/>
    </row>
    <row r="38" spans="1:19" s="9" customFormat="1" ht="27" customHeight="1" x14ac:dyDescent="0.25"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x14ac:dyDescent="0.25">
      <c r="A39" s="4" t="s">
        <v>64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  <row r="40" spans="1:19" x14ac:dyDescent="0.25">
      <c r="A40" s="4" t="s">
        <v>65</v>
      </c>
      <c r="E40" s="23" t="s">
        <v>66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s="4" customFormat="1" x14ac:dyDescent="0.25"/>
    <row r="45" spans="1:19" s="4" customFormat="1" x14ac:dyDescent="0.25">
      <c r="B45" s="10"/>
    </row>
    <row r="46" spans="1:19" s="4" customFormat="1" x14ac:dyDescent="0.25">
      <c r="B46" s="10"/>
    </row>
    <row r="47" spans="1:19" s="4" customFormat="1" x14ac:dyDescent="0.25">
      <c r="B47" s="11"/>
    </row>
    <row r="48" spans="1:19" s="4" customFormat="1" x14ac:dyDescent="0.25">
      <c r="B48" s="11"/>
    </row>
  </sheetData>
  <mergeCells count="5">
    <mergeCell ref="A3:E3"/>
    <mergeCell ref="A5:E5"/>
    <mergeCell ref="A11:E11"/>
    <mergeCell ref="A35:E35"/>
    <mergeCell ref="A25:E25"/>
  </mergeCells>
  <pageMargins left="0.7" right="0.7" top="0.75" bottom="0.75" header="0.3" footer="0.3"/>
  <pageSetup paperSize="9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48"/>
  <sheetViews>
    <sheetView view="pageBreakPreview" topLeftCell="A28" zoomScale="85" zoomScaleNormal="100" zoomScaleSheetLayoutView="85" workbookViewId="0">
      <selection activeCell="E30" sqref="E30"/>
    </sheetView>
  </sheetViews>
  <sheetFormatPr defaultRowHeight="15.75" x14ac:dyDescent="0.25"/>
  <cols>
    <col min="1" max="1" width="4.85546875" style="4" customWidth="1"/>
    <col min="2" max="2" width="58.5703125" style="4" customWidth="1"/>
    <col min="3" max="3" width="14.140625" style="4" bestFit="1" customWidth="1"/>
    <col min="4" max="4" width="15.140625" style="4" customWidth="1"/>
    <col min="5" max="5" width="50.7109375" style="4" customWidth="1"/>
    <col min="6" max="19" width="9.140625" style="4"/>
    <col min="20" max="16384" width="9.140625" style="5"/>
  </cols>
  <sheetData>
    <row r="1" spans="1:25" x14ac:dyDescent="0.25">
      <c r="E1" s="17" t="s">
        <v>89</v>
      </c>
    </row>
    <row r="2" spans="1:25" x14ac:dyDescent="0.25">
      <c r="E2" s="17"/>
    </row>
    <row r="3" spans="1:25" ht="18.75" x14ac:dyDescent="0.25">
      <c r="A3" s="24" t="s">
        <v>106</v>
      </c>
      <c r="B3" s="24"/>
      <c r="C3" s="24"/>
      <c r="D3" s="24"/>
      <c r="E3" s="24"/>
    </row>
    <row r="4" spans="1:25" ht="18.75" x14ac:dyDescent="0.25">
      <c r="A4" s="15"/>
      <c r="B4" s="15"/>
      <c r="C4" s="15"/>
      <c r="D4" s="15"/>
      <c r="E4" s="15"/>
    </row>
    <row r="5" spans="1:25" ht="34.5" customHeight="1" x14ac:dyDescent="0.25">
      <c r="A5" s="25" t="s">
        <v>7</v>
      </c>
      <c r="B5" s="25"/>
      <c r="C5" s="25"/>
      <c r="D5" s="25"/>
      <c r="E5" s="25"/>
    </row>
    <row r="7" spans="1:25" s="9" customFormat="1" ht="32.25" customHeight="1" x14ac:dyDescent="0.2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25" ht="31.5" x14ac:dyDescent="0.25">
      <c r="A8" s="1">
        <v>1</v>
      </c>
      <c r="B8" s="2" t="s">
        <v>39</v>
      </c>
      <c r="C8" s="1" t="s">
        <v>36</v>
      </c>
      <c r="D8" s="1">
        <v>96</v>
      </c>
      <c r="E8" s="3" t="s">
        <v>26</v>
      </c>
      <c r="T8" s="4"/>
      <c r="U8" s="4"/>
      <c r="V8" s="4"/>
      <c r="W8" s="4"/>
      <c r="X8" s="4"/>
      <c r="Y8" s="4"/>
    </row>
    <row r="9" spans="1:25" x14ac:dyDescent="0.25">
      <c r="A9" s="1">
        <v>2</v>
      </c>
      <c r="B9" s="2" t="s">
        <v>40</v>
      </c>
      <c r="C9" s="1" t="s">
        <v>36</v>
      </c>
      <c r="D9" s="1">
        <v>96</v>
      </c>
      <c r="E9" s="3" t="s">
        <v>27</v>
      </c>
      <c r="T9" s="4"/>
      <c r="U9" s="4"/>
      <c r="V9" s="4"/>
      <c r="W9" s="4"/>
      <c r="X9" s="4"/>
      <c r="Y9" s="4"/>
    </row>
    <row r="10" spans="1:25" ht="63" x14ac:dyDescent="0.25">
      <c r="A10" s="1">
        <v>3</v>
      </c>
      <c r="B10" s="2" t="s">
        <v>28</v>
      </c>
      <c r="C10" s="1" t="s">
        <v>9</v>
      </c>
      <c r="D10" s="1">
        <v>17.28</v>
      </c>
      <c r="E10" s="3" t="s">
        <v>48</v>
      </c>
      <c r="T10" s="4"/>
      <c r="U10" s="4"/>
      <c r="V10" s="4"/>
      <c r="W10" s="4"/>
      <c r="X10" s="4"/>
      <c r="Y10" s="4"/>
    </row>
    <row r="11" spans="1:25" s="9" customFormat="1" ht="27" customHeight="1" x14ac:dyDescent="0.25">
      <c r="A11" s="26" t="s">
        <v>15</v>
      </c>
      <c r="B11" s="26"/>
      <c r="C11" s="26"/>
      <c r="D11" s="26"/>
      <c r="E11" s="26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25" s="22" customFormat="1" ht="18.75" customHeight="1" x14ac:dyDescent="0.25">
      <c r="A12" s="1">
        <v>1</v>
      </c>
      <c r="B12" s="2" t="s">
        <v>20</v>
      </c>
      <c r="C12" s="1" t="s">
        <v>9</v>
      </c>
      <c r="D12" s="1">
        <v>40</v>
      </c>
      <c r="E12" s="7" t="s">
        <v>30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25" ht="21" customHeight="1" x14ac:dyDescent="0.25">
      <c r="A13" s="1">
        <v>2</v>
      </c>
      <c r="B13" s="2" t="s">
        <v>21</v>
      </c>
      <c r="C13" s="1" t="s">
        <v>9</v>
      </c>
      <c r="D13" s="1">
        <v>6</v>
      </c>
      <c r="E13" s="7" t="s">
        <v>31</v>
      </c>
    </row>
    <row r="14" spans="1:25" ht="112.5" customHeight="1" x14ac:dyDescent="0.25">
      <c r="A14" s="1">
        <v>3</v>
      </c>
      <c r="B14" s="2" t="s">
        <v>25</v>
      </c>
      <c r="C14" s="1" t="s">
        <v>9</v>
      </c>
      <c r="D14" s="1">
        <v>5</v>
      </c>
      <c r="E14" s="3" t="s">
        <v>119</v>
      </c>
    </row>
    <row r="15" spans="1:25" ht="63" x14ac:dyDescent="0.25">
      <c r="A15" s="1">
        <v>4</v>
      </c>
      <c r="B15" s="2" t="s">
        <v>49</v>
      </c>
      <c r="C15" s="1" t="s">
        <v>6</v>
      </c>
      <c r="D15" s="1">
        <v>450</v>
      </c>
      <c r="E15" s="7" t="s">
        <v>109</v>
      </c>
    </row>
    <row r="16" spans="1:25" x14ac:dyDescent="0.25">
      <c r="A16" s="1">
        <v>6</v>
      </c>
      <c r="B16" s="18" t="s">
        <v>57</v>
      </c>
      <c r="C16" s="16" t="s">
        <v>9</v>
      </c>
      <c r="D16" s="1">
        <v>5</v>
      </c>
      <c r="E16" s="20" t="s">
        <v>116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ht="31.5" x14ac:dyDescent="0.25">
      <c r="A17" s="1">
        <v>5</v>
      </c>
      <c r="B17" s="18" t="s">
        <v>50</v>
      </c>
      <c r="C17" s="1" t="s">
        <v>51</v>
      </c>
      <c r="D17" s="1" t="s">
        <v>70</v>
      </c>
      <c r="E17" s="19" t="s">
        <v>52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ht="63" x14ac:dyDescent="0.25">
      <c r="A18" s="1">
        <v>5</v>
      </c>
      <c r="B18" s="2" t="s">
        <v>22</v>
      </c>
      <c r="C18" s="1" t="s">
        <v>6</v>
      </c>
      <c r="D18" s="1">
        <v>90</v>
      </c>
      <c r="E18" s="7" t="s">
        <v>110</v>
      </c>
    </row>
    <row r="19" spans="1:19" ht="126" x14ac:dyDescent="0.25">
      <c r="A19" s="1">
        <v>6</v>
      </c>
      <c r="B19" s="2" t="s">
        <v>23</v>
      </c>
      <c r="C19" s="1" t="s">
        <v>8</v>
      </c>
      <c r="D19" s="1">
        <v>9</v>
      </c>
      <c r="E19" s="3" t="s">
        <v>134</v>
      </c>
    </row>
    <row r="20" spans="1:19" ht="94.5" x14ac:dyDescent="0.25">
      <c r="A20" s="1">
        <v>7</v>
      </c>
      <c r="B20" s="2" t="s">
        <v>38</v>
      </c>
      <c r="C20" s="1" t="s">
        <v>8</v>
      </c>
      <c r="D20" s="1">
        <v>9</v>
      </c>
      <c r="E20" s="3" t="s">
        <v>111</v>
      </c>
    </row>
    <row r="21" spans="1:19" ht="63" x14ac:dyDescent="0.25">
      <c r="A21" s="1">
        <v>8</v>
      </c>
      <c r="B21" s="2" t="s">
        <v>24</v>
      </c>
      <c r="C21" s="1" t="s">
        <v>13</v>
      </c>
      <c r="D21" s="1">
        <v>36</v>
      </c>
      <c r="E21" s="3" t="s">
        <v>112</v>
      </c>
    </row>
    <row r="22" spans="1:19" ht="30" customHeight="1" x14ac:dyDescent="0.25">
      <c r="A22" s="1">
        <v>9</v>
      </c>
      <c r="B22" s="2" t="s">
        <v>37</v>
      </c>
      <c r="C22" s="1" t="s">
        <v>9</v>
      </c>
      <c r="D22" s="1">
        <v>30</v>
      </c>
      <c r="E22" s="3"/>
    </row>
    <row r="23" spans="1:19" ht="30" customHeight="1" x14ac:dyDescent="0.25">
      <c r="A23" s="1">
        <v>10</v>
      </c>
      <c r="B23" s="2" t="s">
        <v>117</v>
      </c>
      <c r="C23" s="1" t="s">
        <v>36</v>
      </c>
      <c r="D23" s="1">
        <v>50</v>
      </c>
      <c r="E23" s="3"/>
    </row>
    <row r="24" spans="1:19" ht="30" customHeight="1" x14ac:dyDescent="0.25">
      <c r="A24" s="1">
        <v>11</v>
      </c>
      <c r="B24" s="2" t="s">
        <v>58</v>
      </c>
      <c r="C24" s="1" t="s">
        <v>36</v>
      </c>
      <c r="D24" s="1">
        <v>50</v>
      </c>
      <c r="E24" s="3"/>
    </row>
    <row r="25" spans="1:19" ht="30" customHeight="1" x14ac:dyDescent="0.25">
      <c r="A25" s="26" t="s">
        <v>107</v>
      </c>
      <c r="B25" s="26"/>
      <c r="C25" s="26"/>
      <c r="D25" s="26"/>
      <c r="E25" s="26"/>
    </row>
    <row r="26" spans="1:19" ht="94.5" x14ac:dyDescent="0.25">
      <c r="A26" s="1">
        <v>1</v>
      </c>
      <c r="B26" s="2" t="s">
        <v>29</v>
      </c>
      <c r="C26" s="1" t="s">
        <v>5</v>
      </c>
      <c r="D26" s="1">
        <v>8</v>
      </c>
      <c r="E26" s="3" t="s">
        <v>114</v>
      </c>
      <c r="F26" s="4">
        <f>1125*D26</f>
        <v>9000</v>
      </c>
      <c r="G26" s="4">
        <f>27.6*D26</f>
        <v>220.8</v>
      </c>
    </row>
    <row r="27" spans="1:19" ht="126" x14ac:dyDescent="0.25">
      <c r="A27" s="1">
        <v>2</v>
      </c>
      <c r="B27" s="2" t="s">
        <v>41</v>
      </c>
      <c r="C27" s="1" t="s">
        <v>5</v>
      </c>
      <c r="D27" s="1">
        <v>2</v>
      </c>
      <c r="E27" s="3" t="s">
        <v>83</v>
      </c>
      <c r="F27" s="4">
        <f>1125*2*D27</f>
        <v>4500</v>
      </c>
      <c r="G27" s="4">
        <f>110*2*D27</f>
        <v>440</v>
      </c>
      <c r="H27" s="4">
        <f>45.82*D27</f>
        <v>91.64</v>
      </c>
    </row>
    <row r="28" spans="1:19" ht="126" x14ac:dyDescent="0.25">
      <c r="A28" s="1">
        <v>3</v>
      </c>
      <c r="B28" s="2" t="s">
        <v>42</v>
      </c>
      <c r="C28" s="1" t="s">
        <v>5</v>
      </c>
      <c r="D28" s="1">
        <v>1</v>
      </c>
      <c r="E28" s="3" t="s">
        <v>113</v>
      </c>
      <c r="F28" s="4">
        <f>1125*3*D28</f>
        <v>3375</v>
      </c>
      <c r="G28" s="4">
        <f>110*3*D28</f>
        <v>330</v>
      </c>
      <c r="H28" s="4">
        <f>71.12*D28</f>
        <v>71.12</v>
      </c>
    </row>
    <row r="29" spans="1:19" ht="47.25" x14ac:dyDescent="0.25">
      <c r="A29" s="1">
        <v>4</v>
      </c>
      <c r="B29" s="2" t="s">
        <v>10</v>
      </c>
      <c r="C29" s="1" t="s">
        <v>6</v>
      </c>
      <c r="D29" s="1">
        <v>99</v>
      </c>
      <c r="E29" s="7" t="s">
        <v>129</v>
      </c>
      <c r="F29" s="4">
        <f>0.888*D29</f>
        <v>87.912000000000006</v>
      </c>
    </row>
    <row r="30" spans="1:19" ht="78.75" x14ac:dyDescent="0.25">
      <c r="A30" s="1">
        <v>5</v>
      </c>
      <c r="B30" s="2" t="s">
        <v>98</v>
      </c>
      <c r="C30" s="1" t="s">
        <v>5</v>
      </c>
      <c r="D30" s="1">
        <v>11</v>
      </c>
      <c r="E30" s="3" t="s">
        <v>140</v>
      </c>
      <c r="F30" s="4">
        <f>1.012*376.3</f>
        <v>380.81560000000002</v>
      </c>
    </row>
    <row r="31" spans="1:19" ht="32.25" customHeight="1" x14ac:dyDescent="0.25">
      <c r="A31" s="1">
        <v>6</v>
      </c>
      <c r="B31" s="12" t="s">
        <v>32</v>
      </c>
      <c r="C31" s="1" t="s">
        <v>33</v>
      </c>
      <c r="D31" s="6">
        <v>3</v>
      </c>
      <c r="E31" s="3" t="s">
        <v>128</v>
      </c>
      <c r="F31" s="4">
        <v>270</v>
      </c>
    </row>
    <row r="32" spans="1:19" ht="21.75" customHeight="1" x14ac:dyDescent="0.25">
      <c r="A32" s="1">
        <v>7</v>
      </c>
      <c r="B32" s="12" t="s">
        <v>34</v>
      </c>
      <c r="C32" s="1" t="s">
        <v>8</v>
      </c>
      <c r="D32" s="6">
        <v>8</v>
      </c>
      <c r="E32" s="3" t="s">
        <v>86</v>
      </c>
    </row>
    <row r="33" spans="1:19" ht="78.75" customHeight="1" x14ac:dyDescent="0.25">
      <c r="A33" s="1">
        <v>8</v>
      </c>
      <c r="B33" s="12" t="s">
        <v>35</v>
      </c>
      <c r="C33" s="1" t="s">
        <v>6</v>
      </c>
      <c r="D33" s="6">
        <v>8.4</v>
      </c>
      <c r="E33" s="3" t="s">
        <v>45</v>
      </c>
      <c r="F33" s="4">
        <v>67</v>
      </c>
    </row>
    <row r="34" spans="1:19" ht="141.75" x14ac:dyDescent="0.25">
      <c r="A34" s="1">
        <v>9</v>
      </c>
      <c r="B34" s="3" t="s">
        <v>12</v>
      </c>
      <c r="C34" s="1" t="s">
        <v>11</v>
      </c>
      <c r="D34" s="1">
        <v>18.834</v>
      </c>
      <c r="E34" s="3" t="s">
        <v>127</v>
      </c>
    </row>
    <row r="35" spans="1:19" s="4" customFormat="1" ht="36.75" customHeight="1" x14ac:dyDescent="0.25">
      <c r="A35" s="26" t="s">
        <v>14</v>
      </c>
      <c r="B35" s="26"/>
      <c r="C35" s="26"/>
      <c r="D35" s="26"/>
      <c r="E35" s="26"/>
    </row>
    <row r="36" spans="1:19" s="4" customFormat="1" ht="36.75" customHeight="1" x14ac:dyDescent="0.25">
      <c r="A36" s="1">
        <v>1</v>
      </c>
      <c r="B36" s="2" t="s">
        <v>16</v>
      </c>
      <c r="C36" s="13" t="s">
        <v>18</v>
      </c>
      <c r="D36" s="1">
        <v>36</v>
      </c>
      <c r="E36" s="3"/>
    </row>
    <row r="37" spans="1:19" s="4" customFormat="1" ht="18.75" x14ac:dyDescent="0.25">
      <c r="A37" s="1">
        <v>2</v>
      </c>
      <c r="B37" s="2" t="s">
        <v>17</v>
      </c>
      <c r="C37" s="13" t="s">
        <v>19</v>
      </c>
      <c r="D37" s="1">
        <v>9</v>
      </c>
      <c r="E37" s="3"/>
    </row>
    <row r="38" spans="1:19" s="9" customFormat="1" ht="27" customHeight="1" x14ac:dyDescent="0.25"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x14ac:dyDescent="0.25">
      <c r="A39" s="4" t="s">
        <v>64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  <row r="40" spans="1:19" x14ac:dyDescent="0.25">
      <c r="A40" s="4" t="s">
        <v>65</v>
      </c>
      <c r="E40" s="23" t="s">
        <v>66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s="4" customFormat="1" x14ac:dyDescent="0.25"/>
    <row r="45" spans="1:19" s="4" customFormat="1" x14ac:dyDescent="0.25">
      <c r="B45" s="10"/>
    </row>
    <row r="46" spans="1:19" s="4" customFormat="1" x14ac:dyDescent="0.25">
      <c r="B46" s="10"/>
    </row>
    <row r="47" spans="1:19" s="4" customFormat="1" x14ac:dyDescent="0.25">
      <c r="B47" s="11"/>
    </row>
    <row r="48" spans="1:19" s="4" customFormat="1" x14ac:dyDescent="0.25">
      <c r="B48" s="11"/>
    </row>
  </sheetData>
  <mergeCells count="5">
    <mergeCell ref="A3:E3"/>
    <mergeCell ref="A5:E5"/>
    <mergeCell ref="A11:E11"/>
    <mergeCell ref="A25:E25"/>
    <mergeCell ref="A35:E35"/>
  </mergeCells>
  <pageMargins left="0.7" right="0.7" top="0.75" bottom="0.75" header="0.3" footer="0.3"/>
  <pageSetup paperSize="9" scale="6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43"/>
  <sheetViews>
    <sheetView view="pageBreakPreview" topLeftCell="A22" zoomScale="85" zoomScaleNormal="100" zoomScaleSheetLayoutView="85" workbookViewId="0">
      <selection activeCell="E20" sqref="E20"/>
    </sheetView>
  </sheetViews>
  <sheetFormatPr defaultRowHeight="15.75" x14ac:dyDescent="0.25"/>
  <cols>
    <col min="1" max="1" width="4.85546875" style="4" customWidth="1"/>
    <col min="2" max="2" width="58.5703125" style="4" customWidth="1"/>
    <col min="3" max="3" width="14.140625" style="4" bestFit="1" customWidth="1"/>
    <col min="4" max="4" width="15.140625" style="4" customWidth="1"/>
    <col min="5" max="5" width="65.7109375" style="4" customWidth="1"/>
    <col min="6" max="19" width="9.140625" style="4"/>
    <col min="20" max="16384" width="9.140625" style="5"/>
  </cols>
  <sheetData>
    <row r="1" spans="1:25" x14ac:dyDescent="0.25">
      <c r="E1" s="17" t="s">
        <v>100</v>
      </c>
    </row>
    <row r="2" spans="1:25" x14ac:dyDescent="0.25">
      <c r="E2" s="17"/>
    </row>
    <row r="3" spans="1:25" ht="18.75" x14ac:dyDescent="0.25">
      <c r="A3" s="24" t="s">
        <v>67</v>
      </c>
      <c r="B3" s="24"/>
      <c r="C3" s="24"/>
      <c r="D3" s="24"/>
      <c r="E3" s="24"/>
    </row>
    <row r="4" spans="1:25" ht="18.75" x14ac:dyDescent="0.25">
      <c r="A4" s="15"/>
      <c r="B4" s="15"/>
      <c r="C4" s="15"/>
      <c r="D4" s="15"/>
      <c r="E4" s="15"/>
    </row>
    <row r="5" spans="1:25" ht="34.5" customHeight="1" x14ac:dyDescent="0.25">
      <c r="A5" s="25" t="s">
        <v>7</v>
      </c>
      <c r="B5" s="25"/>
      <c r="C5" s="25"/>
      <c r="D5" s="25"/>
      <c r="E5" s="25"/>
    </row>
    <row r="7" spans="1:25" s="9" customFormat="1" ht="32.25" customHeight="1" x14ac:dyDescent="0.2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25" ht="31.5" x14ac:dyDescent="0.25">
      <c r="A8" s="1">
        <v>1</v>
      </c>
      <c r="B8" s="2" t="s">
        <v>39</v>
      </c>
      <c r="C8" s="1" t="s">
        <v>36</v>
      </c>
      <c r="D8" s="1">
        <v>96</v>
      </c>
      <c r="E8" s="3" t="s">
        <v>26</v>
      </c>
      <c r="T8" s="4"/>
      <c r="U8" s="4"/>
      <c r="V8" s="4"/>
      <c r="W8" s="4"/>
      <c r="X8" s="4"/>
      <c r="Y8" s="4"/>
    </row>
    <row r="9" spans="1:25" x14ac:dyDescent="0.25">
      <c r="A9" s="1">
        <v>2</v>
      </c>
      <c r="B9" s="2" t="s">
        <v>40</v>
      </c>
      <c r="C9" s="1" t="s">
        <v>36</v>
      </c>
      <c r="D9" s="1">
        <v>96</v>
      </c>
      <c r="E9" s="3" t="s">
        <v>27</v>
      </c>
      <c r="T9" s="4"/>
      <c r="U9" s="4"/>
      <c r="V9" s="4"/>
      <c r="W9" s="4"/>
      <c r="X9" s="4"/>
      <c r="Y9" s="4"/>
    </row>
    <row r="10" spans="1:25" ht="63" x14ac:dyDescent="0.25">
      <c r="A10" s="1">
        <v>3</v>
      </c>
      <c r="B10" s="2" t="s">
        <v>28</v>
      </c>
      <c r="C10" s="1" t="s">
        <v>9</v>
      </c>
      <c r="D10" s="1">
        <v>17.28</v>
      </c>
      <c r="E10" s="3" t="s">
        <v>48</v>
      </c>
      <c r="T10" s="4"/>
      <c r="U10" s="4"/>
      <c r="V10" s="4"/>
      <c r="W10" s="4"/>
      <c r="X10" s="4"/>
      <c r="Y10" s="4"/>
    </row>
    <row r="11" spans="1:25" s="9" customFormat="1" ht="27" customHeight="1" x14ac:dyDescent="0.25">
      <c r="A11" s="26" t="s">
        <v>15</v>
      </c>
      <c r="B11" s="26"/>
      <c r="C11" s="26"/>
      <c r="D11" s="26"/>
      <c r="E11" s="26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25" s="22" customFormat="1" ht="18.75" customHeight="1" x14ac:dyDescent="0.25">
      <c r="A12" s="1">
        <v>1</v>
      </c>
      <c r="B12" s="2" t="s">
        <v>20</v>
      </c>
      <c r="C12" s="1" t="s">
        <v>9</v>
      </c>
      <c r="D12" s="1">
        <v>16</v>
      </c>
      <c r="E12" s="7" t="s">
        <v>30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25" ht="21" customHeight="1" x14ac:dyDescent="0.25">
      <c r="A13" s="1">
        <v>2</v>
      </c>
      <c r="B13" s="2" t="s">
        <v>21</v>
      </c>
      <c r="C13" s="1" t="s">
        <v>9</v>
      </c>
      <c r="D13" s="1">
        <v>6</v>
      </c>
      <c r="E13" s="7" t="s">
        <v>31</v>
      </c>
    </row>
    <row r="14" spans="1:25" ht="112.5" customHeight="1" x14ac:dyDescent="0.25">
      <c r="A14" s="1">
        <v>3</v>
      </c>
      <c r="B14" s="2" t="s">
        <v>25</v>
      </c>
      <c r="C14" s="1" t="s">
        <v>9</v>
      </c>
      <c r="D14" s="1">
        <v>1.6</v>
      </c>
      <c r="E14" s="3" t="s">
        <v>124</v>
      </c>
    </row>
    <row r="15" spans="1:25" x14ac:dyDescent="0.25">
      <c r="A15" s="1">
        <v>4</v>
      </c>
      <c r="B15" s="2" t="s">
        <v>49</v>
      </c>
      <c r="C15" s="1" t="s">
        <v>6</v>
      </c>
      <c r="D15" s="1">
        <v>50</v>
      </c>
      <c r="E15" s="7" t="s">
        <v>69</v>
      </c>
    </row>
    <row r="16" spans="1:25" ht="25.5" customHeight="1" x14ac:dyDescent="0.25">
      <c r="A16" s="1">
        <v>6</v>
      </c>
      <c r="B16" s="18" t="s">
        <v>57</v>
      </c>
      <c r="C16" s="16" t="s">
        <v>9</v>
      </c>
      <c r="D16" s="1">
        <v>1.6</v>
      </c>
      <c r="E16" s="19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ht="31.5" x14ac:dyDescent="0.25">
      <c r="A17" s="1">
        <v>5</v>
      </c>
      <c r="B17" s="18" t="s">
        <v>50</v>
      </c>
      <c r="C17" s="1" t="s">
        <v>51</v>
      </c>
      <c r="D17" s="1" t="s">
        <v>53</v>
      </c>
      <c r="E17" s="19" t="s">
        <v>52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ht="31.5" x14ac:dyDescent="0.25">
      <c r="A18" s="1">
        <v>5</v>
      </c>
      <c r="B18" s="2" t="s">
        <v>22</v>
      </c>
      <c r="C18" s="1" t="s">
        <v>6</v>
      </c>
      <c r="D18" s="1">
        <v>50</v>
      </c>
      <c r="E18" s="7" t="s">
        <v>69</v>
      </c>
    </row>
    <row r="19" spans="1:19" x14ac:dyDescent="0.25">
      <c r="A19" s="1">
        <v>6</v>
      </c>
      <c r="B19" s="2" t="s">
        <v>23</v>
      </c>
      <c r="C19" s="1" t="s">
        <v>8</v>
      </c>
      <c r="D19" s="1">
        <v>1</v>
      </c>
      <c r="E19" s="3" t="s">
        <v>135</v>
      </c>
    </row>
    <row r="20" spans="1:19" x14ac:dyDescent="0.25">
      <c r="A20" s="1">
        <v>7</v>
      </c>
      <c r="B20" s="2" t="s">
        <v>38</v>
      </c>
      <c r="C20" s="1" t="s">
        <v>8</v>
      </c>
      <c r="D20" s="1">
        <v>1</v>
      </c>
      <c r="E20" s="3" t="s">
        <v>71</v>
      </c>
    </row>
    <row r="21" spans="1:19" x14ac:dyDescent="0.25">
      <c r="A21" s="1">
        <v>8</v>
      </c>
      <c r="B21" s="2" t="s">
        <v>24</v>
      </c>
      <c r="C21" s="1" t="s">
        <v>13</v>
      </c>
      <c r="D21" s="1">
        <v>4</v>
      </c>
      <c r="E21" s="3" t="s">
        <v>93</v>
      </c>
    </row>
    <row r="22" spans="1:19" ht="30" customHeight="1" x14ac:dyDescent="0.25">
      <c r="A22" s="1">
        <v>9</v>
      </c>
      <c r="B22" s="2" t="s">
        <v>37</v>
      </c>
      <c r="C22" s="1" t="s">
        <v>9</v>
      </c>
      <c r="D22" s="1">
        <v>12.8</v>
      </c>
      <c r="E22" s="3"/>
    </row>
    <row r="23" spans="1:19" ht="30" customHeight="1" x14ac:dyDescent="0.25">
      <c r="A23" s="1">
        <v>10</v>
      </c>
      <c r="B23" s="2" t="s">
        <v>117</v>
      </c>
      <c r="C23" s="1" t="s">
        <v>36</v>
      </c>
      <c r="D23" s="1">
        <v>25</v>
      </c>
      <c r="E23" s="3"/>
    </row>
    <row r="24" spans="1:19" ht="30" customHeight="1" x14ac:dyDescent="0.25">
      <c r="A24" s="1">
        <v>11</v>
      </c>
      <c r="B24" s="2" t="s">
        <v>58</v>
      </c>
      <c r="C24" s="1" t="s">
        <v>36</v>
      </c>
      <c r="D24" s="1">
        <v>25</v>
      </c>
      <c r="E24" s="3"/>
    </row>
    <row r="25" spans="1:19" ht="30" customHeight="1" x14ac:dyDescent="0.25">
      <c r="A25" s="26" t="s">
        <v>72</v>
      </c>
      <c r="B25" s="26"/>
      <c r="C25" s="26"/>
      <c r="D25" s="26"/>
      <c r="E25" s="26"/>
    </row>
    <row r="26" spans="1:19" ht="32.25" customHeight="1" x14ac:dyDescent="0.25">
      <c r="A26" s="1">
        <v>1</v>
      </c>
      <c r="B26" s="12" t="s">
        <v>32</v>
      </c>
      <c r="C26" s="1" t="s">
        <v>33</v>
      </c>
      <c r="D26" s="6">
        <v>1</v>
      </c>
      <c r="E26" s="3" t="s">
        <v>126</v>
      </c>
      <c r="F26" s="4">
        <v>90</v>
      </c>
    </row>
    <row r="27" spans="1:19" ht="21.75" customHeight="1" x14ac:dyDescent="0.25">
      <c r="A27" s="1">
        <v>2</v>
      </c>
      <c r="B27" s="12" t="s">
        <v>34</v>
      </c>
      <c r="C27" s="1" t="s">
        <v>8</v>
      </c>
      <c r="D27" s="6">
        <v>8</v>
      </c>
      <c r="E27" s="3" t="s">
        <v>86</v>
      </c>
    </row>
    <row r="28" spans="1:19" ht="68.25" customHeight="1" x14ac:dyDescent="0.25">
      <c r="A28" s="1">
        <v>8</v>
      </c>
      <c r="B28" s="12" t="s">
        <v>35</v>
      </c>
      <c r="C28" s="1" t="s">
        <v>6</v>
      </c>
      <c r="D28" s="6">
        <v>8.4</v>
      </c>
      <c r="E28" s="3" t="s">
        <v>45</v>
      </c>
      <c r="F28" s="4">
        <v>67</v>
      </c>
    </row>
    <row r="29" spans="1:19" ht="120" customHeight="1" x14ac:dyDescent="0.25">
      <c r="A29" s="1">
        <v>9</v>
      </c>
      <c r="B29" s="3" t="s">
        <v>12</v>
      </c>
      <c r="C29" s="1" t="s">
        <v>11</v>
      </c>
      <c r="D29" s="1">
        <v>0.157</v>
      </c>
      <c r="E29" s="14" t="s">
        <v>125</v>
      </c>
    </row>
    <row r="30" spans="1:19" s="4" customFormat="1" ht="36.75" customHeight="1" x14ac:dyDescent="0.25">
      <c r="A30" s="26" t="s">
        <v>14</v>
      </c>
      <c r="B30" s="26"/>
      <c r="C30" s="26"/>
      <c r="D30" s="26"/>
      <c r="E30" s="26"/>
    </row>
    <row r="31" spans="1:19" s="4" customFormat="1" ht="36.75" customHeight="1" x14ac:dyDescent="0.25">
      <c r="A31" s="1">
        <v>1</v>
      </c>
      <c r="B31" s="2" t="s">
        <v>16</v>
      </c>
      <c r="C31" s="13" t="s">
        <v>18</v>
      </c>
      <c r="D31" s="1">
        <v>4</v>
      </c>
      <c r="E31" s="3"/>
    </row>
    <row r="32" spans="1:19" s="4" customFormat="1" ht="18.75" x14ac:dyDescent="0.25">
      <c r="A32" s="1">
        <v>2</v>
      </c>
      <c r="B32" s="2" t="s">
        <v>17</v>
      </c>
      <c r="C32" s="13" t="s">
        <v>19</v>
      </c>
      <c r="D32" s="1">
        <v>1</v>
      </c>
      <c r="E32" s="3"/>
    </row>
    <row r="33" spans="1:19" s="9" customFormat="1" ht="27" customHeight="1" x14ac:dyDescent="0.25"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25">
      <c r="A34" s="4" t="s">
        <v>64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19" x14ac:dyDescent="0.25">
      <c r="A35" s="4" t="s">
        <v>65</v>
      </c>
      <c r="E35" s="23" t="s">
        <v>66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1:19" s="4" customFormat="1" x14ac:dyDescent="0.25"/>
    <row r="40" spans="1:19" s="4" customFormat="1" x14ac:dyDescent="0.25">
      <c r="B40" s="10"/>
    </row>
    <row r="41" spans="1:19" s="4" customFormat="1" x14ac:dyDescent="0.25">
      <c r="B41" s="10"/>
    </row>
    <row r="42" spans="1:19" s="4" customFormat="1" x14ac:dyDescent="0.25">
      <c r="B42" s="11"/>
    </row>
    <row r="43" spans="1:19" s="4" customFormat="1" x14ac:dyDescent="0.25">
      <c r="B43" s="11"/>
    </row>
  </sheetData>
  <mergeCells count="5">
    <mergeCell ref="A3:E3"/>
    <mergeCell ref="A5:E5"/>
    <mergeCell ref="A11:E11"/>
    <mergeCell ref="A25:E25"/>
    <mergeCell ref="A30:E30"/>
  </mergeCells>
  <pageMargins left="0.7" right="0.7" top="0.75" bottom="0.75" header="0.3" footer="0.3"/>
  <pageSetup paperSize="9" scale="5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8"/>
  <sheetViews>
    <sheetView tabSelected="1" view="pageBreakPreview" topLeftCell="A28" zoomScale="85" zoomScaleNormal="100" zoomScaleSheetLayoutView="85" workbookViewId="0">
      <selection activeCell="E30" sqref="E30"/>
    </sheetView>
  </sheetViews>
  <sheetFormatPr defaultRowHeight="15.75" x14ac:dyDescent="0.25"/>
  <cols>
    <col min="1" max="1" width="4.85546875" style="4" customWidth="1"/>
    <col min="2" max="2" width="58.5703125" style="4" customWidth="1"/>
    <col min="3" max="3" width="14.140625" style="4" bestFit="1" customWidth="1"/>
    <col min="4" max="4" width="15.140625" style="4" customWidth="1"/>
    <col min="5" max="5" width="66.28515625" style="4" customWidth="1"/>
    <col min="6" max="19" width="9.140625" style="4"/>
    <col min="20" max="16384" width="9.140625" style="5"/>
  </cols>
  <sheetData>
    <row r="1" spans="1:25" x14ac:dyDescent="0.25">
      <c r="E1" s="17" t="s">
        <v>108</v>
      </c>
    </row>
    <row r="2" spans="1:25" x14ac:dyDescent="0.25">
      <c r="E2" s="17"/>
    </row>
    <row r="3" spans="1:25" ht="18.75" x14ac:dyDescent="0.25">
      <c r="A3" s="24" t="s">
        <v>74</v>
      </c>
      <c r="B3" s="24"/>
      <c r="C3" s="24"/>
      <c r="D3" s="24"/>
      <c r="E3" s="24"/>
    </row>
    <row r="4" spans="1:25" ht="18.75" x14ac:dyDescent="0.25">
      <c r="A4" s="15"/>
      <c r="B4" s="15"/>
      <c r="C4" s="15"/>
      <c r="D4" s="15"/>
      <c r="E4" s="15"/>
    </row>
    <row r="5" spans="1:25" ht="34.5" customHeight="1" x14ac:dyDescent="0.25">
      <c r="A5" s="25" t="s">
        <v>7</v>
      </c>
      <c r="B5" s="25"/>
      <c r="C5" s="25"/>
      <c r="D5" s="25"/>
      <c r="E5" s="25"/>
    </row>
    <row r="7" spans="1:25" s="9" customFormat="1" ht="32.25" customHeight="1" x14ac:dyDescent="0.2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25" ht="31.5" x14ac:dyDescent="0.25">
      <c r="A8" s="1">
        <v>1</v>
      </c>
      <c r="B8" s="2" t="s">
        <v>39</v>
      </c>
      <c r="C8" s="1" t="s">
        <v>36</v>
      </c>
      <c r="D8" s="1">
        <v>96</v>
      </c>
      <c r="E8" s="3" t="s">
        <v>26</v>
      </c>
      <c r="T8" s="4"/>
      <c r="U8" s="4"/>
      <c r="V8" s="4"/>
      <c r="W8" s="4"/>
      <c r="X8" s="4"/>
      <c r="Y8" s="4"/>
    </row>
    <row r="9" spans="1:25" x14ac:dyDescent="0.25">
      <c r="A9" s="1">
        <v>2</v>
      </c>
      <c r="B9" s="2" t="s">
        <v>40</v>
      </c>
      <c r="C9" s="1" t="s">
        <v>36</v>
      </c>
      <c r="D9" s="1">
        <v>96</v>
      </c>
      <c r="E9" s="3" t="s">
        <v>27</v>
      </c>
      <c r="T9" s="4"/>
      <c r="U9" s="4"/>
      <c r="V9" s="4"/>
      <c r="W9" s="4"/>
      <c r="X9" s="4"/>
      <c r="Y9" s="4"/>
    </row>
    <row r="10" spans="1:25" ht="63" x14ac:dyDescent="0.25">
      <c r="A10" s="1">
        <v>3</v>
      </c>
      <c r="B10" s="2" t="s">
        <v>28</v>
      </c>
      <c r="C10" s="1" t="s">
        <v>9</v>
      </c>
      <c r="D10" s="1">
        <v>17.28</v>
      </c>
      <c r="E10" s="3" t="s">
        <v>48</v>
      </c>
      <c r="T10" s="4"/>
      <c r="U10" s="4"/>
      <c r="V10" s="4"/>
      <c r="W10" s="4"/>
      <c r="X10" s="4"/>
      <c r="Y10" s="4"/>
    </row>
    <row r="11" spans="1:25" s="9" customFormat="1" ht="27" customHeight="1" x14ac:dyDescent="0.25">
      <c r="A11" s="26" t="s">
        <v>15</v>
      </c>
      <c r="B11" s="26"/>
      <c r="C11" s="26"/>
      <c r="D11" s="26"/>
      <c r="E11" s="26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25" s="22" customFormat="1" ht="18.75" customHeight="1" x14ac:dyDescent="0.25">
      <c r="A12" s="1">
        <v>1</v>
      </c>
      <c r="B12" s="2" t="s">
        <v>20</v>
      </c>
      <c r="C12" s="1" t="s">
        <v>9</v>
      </c>
      <c r="D12" s="1">
        <v>32</v>
      </c>
      <c r="E12" s="7" t="s">
        <v>30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25" ht="21" customHeight="1" x14ac:dyDescent="0.25">
      <c r="A13" s="1">
        <v>2</v>
      </c>
      <c r="B13" s="2" t="s">
        <v>21</v>
      </c>
      <c r="C13" s="1" t="s">
        <v>9</v>
      </c>
      <c r="D13" s="1">
        <v>6</v>
      </c>
      <c r="E13" s="7" t="s">
        <v>31</v>
      </c>
    </row>
    <row r="14" spans="1:25" ht="112.5" customHeight="1" x14ac:dyDescent="0.25">
      <c r="A14" s="1">
        <v>3</v>
      </c>
      <c r="B14" s="2" t="s">
        <v>25</v>
      </c>
      <c r="C14" s="1" t="s">
        <v>9</v>
      </c>
      <c r="D14" s="1">
        <v>5</v>
      </c>
      <c r="E14" s="3" t="s">
        <v>115</v>
      </c>
    </row>
    <row r="15" spans="1:25" ht="84.75" customHeight="1" x14ac:dyDescent="0.25">
      <c r="A15" s="1">
        <v>4</v>
      </c>
      <c r="B15" s="2" t="s">
        <v>49</v>
      </c>
      <c r="C15" s="1" t="s">
        <v>6</v>
      </c>
      <c r="D15" s="1">
        <v>350</v>
      </c>
      <c r="E15" s="7" t="s">
        <v>77</v>
      </c>
    </row>
    <row r="16" spans="1:25" x14ac:dyDescent="0.25">
      <c r="A16" s="1">
        <v>6</v>
      </c>
      <c r="B16" s="18" t="s">
        <v>57</v>
      </c>
      <c r="C16" s="16" t="s">
        <v>9</v>
      </c>
      <c r="D16" s="1">
        <v>5</v>
      </c>
      <c r="E16" s="20" t="s">
        <v>116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ht="31.5" x14ac:dyDescent="0.25">
      <c r="A17" s="1">
        <v>5</v>
      </c>
      <c r="B17" s="18" t="s">
        <v>50</v>
      </c>
      <c r="C17" s="1" t="s">
        <v>51</v>
      </c>
      <c r="D17" s="1" t="s">
        <v>70</v>
      </c>
      <c r="E17" s="19" t="s">
        <v>52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ht="68.25" customHeight="1" x14ac:dyDescent="0.25">
      <c r="A18" s="1">
        <v>5</v>
      </c>
      <c r="B18" s="2" t="s">
        <v>22</v>
      </c>
      <c r="C18" s="1" t="s">
        <v>6</v>
      </c>
      <c r="D18" s="1">
        <v>70</v>
      </c>
      <c r="E18" s="7" t="s">
        <v>78</v>
      </c>
    </row>
    <row r="19" spans="1:19" ht="69.75" customHeight="1" x14ac:dyDescent="0.25">
      <c r="A19" s="1">
        <v>6</v>
      </c>
      <c r="B19" s="2" t="s">
        <v>23</v>
      </c>
      <c r="C19" s="1" t="s">
        <v>8</v>
      </c>
      <c r="D19" s="1">
        <v>7</v>
      </c>
      <c r="E19" s="3" t="s">
        <v>136</v>
      </c>
    </row>
    <row r="20" spans="1:19" ht="63" x14ac:dyDescent="0.25">
      <c r="A20" s="1">
        <v>7</v>
      </c>
      <c r="B20" s="2" t="s">
        <v>38</v>
      </c>
      <c r="C20" s="1" t="s">
        <v>8</v>
      </c>
      <c r="D20" s="1">
        <v>7</v>
      </c>
      <c r="E20" s="3" t="s">
        <v>79</v>
      </c>
    </row>
    <row r="21" spans="1:19" ht="63" x14ac:dyDescent="0.25">
      <c r="A21" s="1">
        <v>8</v>
      </c>
      <c r="B21" s="2" t="s">
        <v>24</v>
      </c>
      <c r="C21" s="1" t="s">
        <v>13</v>
      </c>
      <c r="D21" s="1">
        <v>28</v>
      </c>
      <c r="E21" s="3" t="s">
        <v>80</v>
      </c>
    </row>
    <row r="22" spans="1:19" ht="30" customHeight="1" x14ac:dyDescent="0.25">
      <c r="A22" s="1">
        <v>9</v>
      </c>
      <c r="B22" s="2" t="s">
        <v>37</v>
      </c>
      <c r="C22" s="1" t="s">
        <v>9</v>
      </c>
      <c r="D22" s="1">
        <v>22</v>
      </c>
      <c r="E22" s="3"/>
    </row>
    <row r="23" spans="1:19" ht="30" customHeight="1" x14ac:dyDescent="0.25">
      <c r="A23" s="1">
        <v>10</v>
      </c>
      <c r="B23" s="2" t="s">
        <v>117</v>
      </c>
      <c r="C23" s="1" t="s">
        <v>36</v>
      </c>
      <c r="D23" s="1">
        <v>50</v>
      </c>
      <c r="E23" s="3"/>
    </row>
    <row r="24" spans="1:19" ht="30" customHeight="1" x14ac:dyDescent="0.25">
      <c r="A24" s="1">
        <v>11</v>
      </c>
      <c r="B24" s="2" t="s">
        <v>58</v>
      </c>
      <c r="C24" s="1" t="s">
        <v>36</v>
      </c>
      <c r="D24" s="1">
        <v>50</v>
      </c>
      <c r="E24" s="3"/>
    </row>
    <row r="25" spans="1:19" ht="30" customHeight="1" x14ac:dyDescent="0.25">
      <c r="A25" s="26" t="s">
        <v>81</v>
      </c>
      <c r="B25" s="26"/>
      <c r="C25" s="26"/>
      <c r="D25" s="26"/>
      <c r="E25" s="26"/>
    </row>
    <row r="26" spans="1:19" ht="94.5" x14ac:dyDescent="0.25">
      <c r="A26" s="1">
        <v>1</v>
      </c>
      <c r="B26" s="2" t="s">
        <v>29</v>
      </c>
      <c r="C26" s="1" t="s">
        <v>5</v>
      </c>
      <c r="D26" s="1">
        <v>1</v>
      </c>
      <c r="E26" s="3" t="s">
        <v>82</v>
      </c>
      <c r="F26" s="4">
        <f>1125*1</f>
        <v>1125</v>
      </c>
      <c r="G26" s="4">
        <f>27.6*1</f>
        <v>27.6</v>
      </c>
    </row>
    <row r="27" spans="1:19" ht="126" x14ac:dyDescent="0.25">
      <c r="A27" s="1">
        <v>2</v>
      </c>
      <c r="B27" s="2" t="s">
        <v>41</v>
      </c>
      <c r="C27" s="1" t="s">
        <v>5</v>
      </c>
      <c r="D27" s="1">
        <v>2</v>
      </c>
      <c r="E27" s="3" t="s">
        <v>83</v>
      </c>
      <c r="F27" s="4">
        <f>1125*2*2</f>
        <v>4500</v>
      </c>
      <c r="G27" s="4">
        <f>110*2*2</f>
        <v>440</v>
      </c>
      <c r="H27" s="4">
        <f>45.82*2</f>
        <v>91.64</v>
      </c>
    </row>
    <row r="28" spans="1:19" ht="126" x14ac:dyDescent="0.25">
      <c r="A28" s="1">
        <v>3</v>
      </c>
      <c r="B28" s="2" t="s">
        <v>42</v>
      </c>
      <c r="C28" s="1" t="s">
        <v>5</v>
      </c>
      <c r="D28" s="1">
        <v>1</v>
      </c>
      <c r="E28" s="3" t="s">
        <v>84</v>
      </c>
      <c r="F28" s="4">
        <f>1125*3*1</f>
        <v>3375</v>
      </c>
      <c r="G28" s="4">
        <f>110*3*1</f>
        <v>330</v>
      </c>
      <c r="H28" s="4">
        <f>71.12*1</f>
        <v>71.12</v>
      </c>
    </row>
    <row r="29" spans="1:19" ht="47.25" x14ac:dyDescent="0.25">
      <c r="A29" s="1">
        <v>4</v>
      </c>
      <c r="B29" s="2" t="s">
        <v>10</v>
      </c>
      <c r="C29" s="1" t="s">
        <v>6</v>
      </c>
      <c r="D29" s="1">
        <v>36</v>
      </c>
      <c r="E29" s="7" t="s">
        <v>85</v>
      </c>
      <c r="F29" s="4">
        <f>0.888*36</f>
        <v>31.968</v>
      </c>
    </row>
    <row r="30" spans="1:19" ht="63" x14ac:dyDescent="0.25">
      <c r="A30" s="1">
        <v>5</v>
      </c>
      <c r="B30" s="2" t="s">
        <v>98</v>
      </c>
      <c r="C30" s="1" t="s">
        <v>5</v>
      </c>
      <c r="D30" s="1">
        <v>5</v>
      </c>
      <c r="E30" s="3" t="s">
        <v>141</v>
      </c>
      <c r="F30" s="4">
        <f>1.012*185.5</f>
        <v>187.726</v>
      </c>
    </row>
    <row r="31" spans="1:19" ht="32.25" customHeight="1" x14ac:dyDescent="0.25">
      <c r="A31" s="1">
        <v>6</v>
      </c>
      <c r="B31" s="12" t="s">
        <v>32</v>
      </c>
      <c r="C31" s="1" t="s">
        <v>33</v>
      </c>
      <c r="D31" s="6">
        <v>2</v>
      </c>
      <c r="E31" s="3" t="s">
        <v>44</v>
      </c>
      <c r="F31" s="4">
        <v>180</v>
      </c>
    </row>
    <row r="32" spans="1:19" ht="21.75" customHeight="1" x14ac:dyDescent="0.25">
      <c r="A32" s="1">
        <v>7</v>
      </c>
      <c r="B32" s="12" t="s">
        <v>34</v>
      </c>
      <c r="C32" s="1" t="s">
        <v>8</v>
      </c>
      <c r="D32" s="6">
        <v>8</v>
      </c>
      <c r="E32" s="3" t="s">
        <v>86</v>
      </c>
    </row>
    <row r="33" spans="1:19" ht="68.25" customHeight="1" x14ac:dyDescent="0.25">
      <c r="A33" s="1">
        <v>8</v>
      </c>
      <c r="B33" s="12" t="s">
        <v>35</v>
      </c>
      <c r="C33" s="1" t="s">
        <v>6</v>
      </c>
      <c r="D33" s="6">
        <v>8.4</v>
      </c>
      <c r="E33" s="3" t="s">
        <v>45</v>
      </c>
      <c r="F33" s="4">
        <v>67</v>
      </c>
    </row>
    <row r="34" spans="1:19" ht="94.5" x14ac:dyDescent="0.25">
      <c r="A34" s="1">
        <v>9</v>
      </c>
      <c r="B34" s="3" t="s">
        <v>12</v>
      </c>
      <c r="C34" s="1" t="s">
        <v>11</v>
      </c>
      <c r="D34" s="1">
        <v>10.394</v>
      </c>
      <c r="E34" s="3" t="s">
        <v>87</v>
      </c>
    </row>
    <row r="35" spans="1:19" s="4" customFormat="1" ht="36.75" customHeight="1" x14ac:dyDescent="0.25">
      <c r="A35" s="26" t="s">
        <v>14</v>
      </c>
      <c r="B35" s="26"/>
      <c r="C35" s="26"/>
      <c r="D35" s="26"/>
      <c r="E35" s="26"/>
    </row>
    <row r="36" spans="1:19" s="4" customFormat="1" ht="36.75" customHeight="1" x14ac:dyDescent="0.25">
      <c r="A36" s="1">
        <v>1</v>
      </c>
      <c r="B36" s="2" t="s">
        <v>16</v>
      </c>
      <c r="C36" s="13" t="s">
        <v>18</v>
      </c>
      <c r="D36" s="1">
        <v>28</v>
      </c>
      <c r="E36" s="3"/>
    </row>
    <row r="37" spans="1:19" s="4" customFormat="1" ht="18.75" x14ac:dyDescent="0.25">
      <c r="A37" s="1">
        <v>2</v>
      </c>
      <c r="B37" s="2" t="s">
        <v>17</v>
      </c>
      <c r="C37" s="13" t="s">
        <v>19</v>
      </c>
      <c r="D37" s="1">
        <v>7</v>
      </c>
      <c r="E37" s="3"/>
    </row>
    <row r="38" spans="1:19" s="9" customFormat="1" ht="27" customHeight="1" x14ac:dyDescent="0.25"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x14ac:dyDescent="0.25">
      <c r="A39" s="4" t="s">
        <v>64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  <row r="40" spans="1:19" x14ac:dyDescent="0.25">
      <c r="A40" s="4" t="s">
        <v>65</v>
      </c>
      <c r="E40" s="23" t="s">
        <v>66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s="4" customFormat="1" x14ac:dyDescent="0.25"/>
    <row r="45" spans="1:19" s="4" customFormat="1" x14ac:dyDescent="0.25">
      <c r="B45" s="10"/>
    </row>
    <row r="46" spans="1:19" s="4" customFormat="1" x14ac:dyDescent="0.25">
      <c r="B46" s="10"/>
    </row>
    <row r="47" spans="1:19" s="4" customFormat="1" x14ac:dyDescent="0.25">
      <c r="B47" s="11"/>
    </row>
    <row r="48" spans="1:19" s="4" customFormat="1" x14ac:dyDescent="0.25">
      <c r="B48" s="11"/>
    </row>
  </sheetData>
  <mergeCells count="5">
    <mergeCell ref="A3:E3"/>
    <mergeCell ref="A5:E5"/>
    <mergeCell ref="A11:E11"/>
    <mergeCell ref="A25:E25"/>
    <mergeCell ref="A35:E35"/>
  </mergeCell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перефиксация ТП-147</vt:lpstr>
      <vt:lpstr>перефиксация СП-18</vt:lpstr>
      <vt:lpstr>перефиксация СП-14</vt:lpstr>
      <vt:lpstr>СП-13</vt:lpstr>
      <vt:lpstr>перефиксация СП-4</vt:lpstr>
      <vt:lpstr>перефиксация СП-1</vt:lpstr>
      <vt:lpstr>'перефиксация СП-1'!Область_печати</vt:lpstr>
      <vt:lpstr>'перефиксация СП-14'!Область_печати</vt:lpstr>
      <vt:lpstr>'перефиксация СП-18'!Область_печати</vt:lpstr>
      <vt:lpstr>'перефиксация СП-4'!Область_печати</vt:lpstr>
      <vt:lpstr>'перефиксация ТП-147'!Область_печати</vt:lpstr>
      <vt:lpstr>'СП-13'!Область_печати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2018-05-31T15:33:21Z</dcterms:modified>
</cp:coreProperties>
</file>